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zdijailt-my.sharepoint.com/personal/j_galvanauskiene_lazdijai_lt/Documents/Dokumentai/Biudzeto finansu ir turto valdymo skyrius/2024/Akcijos ir dalininku inasai 2024/UAB/UAB ARATC/"/>
    </mc:Choice>
  </mc:AlternateContent>
  <xr:revisionPtr revIDLastSave="0" documentId="8_{D17790D0-1C8D-4A35-A895-3B73D26BFB6A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informacija'!$B$26:$H$53</definedName>
    <definedName name="_xlnm.Print_Area" localSheetId="5">'Dukterinės bendrovės'!$B$2:$E$117</definedName>
    <definedName name="_xlnm.Print_Area" localSheetId="0">'Finansiniai duomenys'!$B$2:$E$126</definedName>
    <definedName name="_xlnm.Print_Area" localSheetId="1">'Finansiniai duomenys(2015-2016)'!$B$2:$E$149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0" l="1"/>
  <c r="G28" i="20"/>
  <c r="C11" i="2"/>
  <c r="C10" i="2"/>
  <c r="C22" i="18"/>
  <c r="C8" i="18"/>
  <c r="C7" i="18"/>
  <c r="C63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E63" i="2" l="1"/>
  <c r="H3" i="21"/>
  <c r="D4" i="20"/>
  <c r="P66" i="21" l="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D7" i="20" l="1"/>
  <c r="D5" i="20"/>
  <c r="D6" i="20"/>
  <c r="E84" i="18"/>
  <c r="C60" i="18"/>
  <c r="C86" i="18" s="1"/>
  <c r="E60" i="18"/>
  <c r="E86" i="18" s="1"/>
  <c r="R1" i="2"/>
  <c r="C9" i="2" s="1"/>
  <c r="C80" i="2" l="1"/>
  <c r="E48" i="21" s="1"/>
  <c r="C106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43" i="2" l="1"/>
  <c r="C43" i="2"/>
  <c r="E37" i="2"/>
  <c r="C37" i="2"/>
  <c r="C93" i="2"/>
  <c r="E50" i="21" s="1"/>
  <c r="E93" i="2"/>
  <c r="E62" i="21" s="1"/>
  <c r="E112" i="2"/>
  <c r="C112" i="2"/>
  <c r="E106" i="2"/>
  <c r="E80" i="2"/>
  <c r="E60" i="21" s="1"/>
  <c r="E56" i="2"/>
  <c r="C56" i="2"/>
  <c r="E22" i="2"/>
  <c r="E17" i="21" l="1"/>
  <c r="E33" i="21"/>
  <c r="C40" i="2"/>
  <c r="E20" i="21" s="1"/>
  <c r="E40" i="2"/>
  <c r="E36" i="21" s="1"/>
  <c r="E69" i="2"/>
  <c r="E59" i="21" s="1"/>
  <c r="C69" i="2"/>
  <c r="E47" i="21" s="1"/>
  <c r="C99" i="2"/>
  <c r="E52" i="21" s="1"/>
  <c r="E99" i="2"/>
  <c r="E64" i="21" s="1"/>
  <c r="E46" i="2" l="1"/>
  <c r="E38" i="21" s="1"/>
  <c r="C46" i="2"/>
  <c r="C48" i="2" s="1"/>
  <c r="E23" i="21" s="1"/>
  <c r="E101" i="2"/>
  <c r="C101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<sst xmlns="http://schemas.openxmlformats.org/spreadsheetml/2006/main" count="1521" uniqueCount="548">
  <si>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</si>
  <si>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</si>
  <si>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</si>
  <si>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</si>
  <si>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</si>
  <si>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</si>
  <si>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</si>
  <si>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</si>
  <si>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</si>
  <si>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</si>
  <si>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</si>
  <si>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</si>
  <si>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</si>
  <si>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</si>
  <si>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</si>
  <si>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</si>
  <si>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</si>
  <si>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</si>
  <si>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</si>
  <si>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</si>
  <si>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</si>
  <si>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</si>
  <si>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</si>
  <si>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</si>
  <si>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</si>
  <si>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</si>
  <si>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</si>
  <si>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</si>
  <si>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</si>
  <si>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</si>
  <si>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</si>
  <si>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</si>
  <si>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</si>
  <si>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</si>
  <si>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</si>
  <si>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</si>
  <si>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</si>
  <si>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</si>
  <si>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</si>
  <si>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</si>
  <si>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</si>
  <si>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</si>
  <si>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</si>
  <si>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</si>
  <si>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</si>
  <si>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</si>
  <si>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</si>
  <si>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</si>
  <si>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</si>
  <si>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</si>
  <si>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</si>
  <si>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</si>
  <si>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</si>
  <si>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</si>
  <si>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</si>
  <si>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</si>
  <si>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</si>
  <si>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</si>
  <si>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</si>
  <si>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</si>
  <si>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</si>
  <si>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</si>
  <si>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</si>
  <si>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</si>
  <si>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</si>
  <si>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</si>
  <si>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</si>
  <si>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</si>
  <si>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</si>
  <si>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</si>
  <si>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</si>
  <si>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</si>
  <si>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</si>
  <si>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</si>
  <si>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</si>
  <si>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</si>
  <si>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</si>
  <si>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</si>
  <si>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</si>
  <si>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</si>
  <si>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</si>
  <si>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</si>
  <si>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</si>
  <si>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</si>
  <si>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</si>
  <si>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</si>
  <si>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</si>
  <si>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</si>
  <si>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</si>
  <si>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</si>
  <si>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</si>
  <si>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</si>
  <si>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</si>
  <si>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</si>
  <si>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</si>
  <si>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</si>
  <si>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</si>
  <si>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</si>
  <si>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</si>
  <si>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</si>
  <si>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</si>
  <si>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</si>
  <si>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</si>
  <si>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</si>
  <si>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</si>
  <si>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</si>
  <si>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</si>
  <si>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</si>
  <si>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</si>
  <si>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</si>
  <si>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</si>
  <si>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</si>
  <si>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</si>
  <si>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</si>
  <si>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</si>
  <si>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</si>
  <si>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</si>
  <si>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</si>
  <si>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</si>
  <si>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</si>
  <si>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</si>
  <si>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</si>
  <si>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</si>
  <si>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</si>
  <si>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</si>
  <si>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</si>
  <si>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</si>
  <si>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</si>
  <si>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</si>
  <si>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</si>
  <si>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</si>
  <si>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</si>
  <si>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</si>
  <si>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</si>
  <si>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</si>
  <si>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</si>
  <si>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</si>
  <si>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</si>
  <si>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</si>
  <si>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</si>
  <si>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</si>
  <si>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</si>
  <si>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</si>
  <si>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</si>
  <si>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</si>
  <si>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</si>
  <si>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</si>
  <si>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</si>
  <si>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</si>
  <si>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</si>
  <si>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</si>
  <si>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</si>
  <si>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</si>
  <si>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</si>
  <si>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</si>
  <si>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</si>
  <si>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</si>
  <si>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</si>
  <si>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</si>
  <si>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</si>
  <si>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</si>
  <si>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</si>
  <si>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</si>
  <si>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</si>
  <si>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</si>
  <si>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</si>
  <si>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</si>
  <si>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</si>
  <si>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</si>
  <si>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</si>
  <si>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</si>
  <si>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</si>
  <si>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</si>
  <si>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</si>
  <si>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</si>
  <si>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</si>
  <si>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</si>
  <si>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</si>
  <si>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</si>
  <si>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</si>
  <si>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</si>
  <si>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</si>
  <si>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</si>
  <si>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</si>
  <si>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</si>
  <si>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</si>
  <si>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</si>
  <si>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</si>
  <si>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</si>
  <si>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</si>
  <si>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</si>
  <si>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</si>
  <si>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</si>
  <si>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</si>
  <si>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</si>
  <si>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</si>
  <si>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</si>
  <si>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</si>
  <si>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</si>
  <si>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</si>
  <si>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</si>
  <si>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</si>
  <si>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</si>
  <si>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</si>
  <si>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</si>
  <si>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</si>
  <si>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</si>
  <si>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</si>
  <si>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</si>
  <si>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</si>
  <si>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</si>
  <si>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</si>
  <si>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</si>
  <si>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</si>
  <si>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</si>
  <si>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</si>
  <si>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</si>
  <si>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</si>
  <si>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</si>
  <si>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</si>
  <si>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</si>
  <si>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</si>
  <si>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</si>
  <si>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</si>
  <si>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</si>
  <si>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</si>
  <si>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</si>
  <si>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</si>
  <si>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</si>
  <si>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</si>
  <si>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</si>
  <si>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</si>
  <si>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</si>
  <si>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</si>
  <si>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</si>
  <si>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</si>
  <si>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</si>
  <si>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</si>
  <si>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</si>
  <si>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</si>
  <si>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</si>
  <si>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</si>
  <si>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</si>
  <si>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</si>
  <si>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</si>
  <si>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</si>
  <si>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</si>
  <si>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</si>
  <si>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</si>
  <si>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</si>
  <si>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</si>
  <si>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</si>
  <si>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</si>
  <si>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</si>
  <si>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</si>
  <si>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</si>
  <si>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</si>
  <si>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</si>
  <si>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</si>
  <si>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</si>
  <si>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</si>
  <si>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</si>
  <si>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</si>
  <si>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</si>
  <si>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</si>
  <si>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</si>
  <si>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</si>
  <si>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</si>
  <si>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</si>
  <si>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</si>
  <si>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</si>
  <si>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</si>
  <si>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</si>
  <si>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</si>
  <si>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</si>
  <si>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</si>
  <si>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</si>
  <si>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</si>
  <si>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</si>
  <si>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</si>
  <si>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</si>
  <si>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</si>
  <si>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</si>
  <si>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</si>
  <si>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</si>
  <si>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</si>
  <si>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</si>
  <si>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</si>
  <si>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</si>
  <si>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</si>
  <si>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</si>
  <si>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</si>
  <si>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</si>
  <si>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</si>
  <si>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</si>
  <si>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</si>
  <si>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</si>
  <si>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</si>
  <si>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</si>
  <si>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</si>
  <si>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</si>
  <si>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</si>
  <si>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</si>
  <si>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</si>
  <si>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</si>
  <si>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</si>
  <si>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</si>
  <si>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</si>
  <si>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</si>
  <si>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</si>
  <si>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</si>
  <si>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</si>
  <si>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</si>
  <si>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</si>
  <si>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</si>
  <si>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</si>
  <si>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</si>
  <si>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</si>
  <si>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</si>
  <si>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</si>
  <si>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</si>
  <si>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</si>
  <si>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</si>
  <si>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</si>
  <si>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</si>
  <si>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</si>
  <si>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</si>
  <si>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</si>
  <si>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</si>
  <si>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</si>
  <si>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</si>
  <si>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</si>
  <si>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</si>
  <si>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</si>
  <si>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</si>
  <si>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</si>
  <si>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</si>
  <si>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</si>
  <si>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</si>
  <si>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</si>
  <si>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</si>
  <si>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</si>
  <si>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</si>
  <si>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</si>
  <si>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</si>
  <si>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</si>
  <si>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</si>
  <si>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</si>
  <si>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</si>
  <si>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</si>
  <si>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</si>
  <si>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</si>
  <si>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</si>
  <si>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</si>
  <si>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</si>
  <si>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</si>
  <si>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</si>
  <si>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</si>
  <si>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</si>
  <si>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</si>
  <si>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</si>
  <si>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</si>
  <si>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</si>
  <si>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</si>
  <si>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</si>
  <si>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</si>
  <si>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</si>
  <si>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</si>
  <si>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</si>
  <si>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</si>
  <si>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</si>
  <si>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</si>
  <si>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</si>
  <si>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</si>
  <si>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</si>
  <si>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</si>
  <si>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</si>
  <si>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</si>
  <si>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</si>
  <si>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</si>
  <si>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</si>
  <si>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</si>
  <si>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</si>
  <si>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</si>
  <si>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</si>
  <si>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</si>
  <si>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</si>
  <si>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</si>
  <si>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</si>
  <si>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</si>
  <si>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</si>
  <si>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</si>
  <si>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</si>
  <si>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</si>
  <si>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</si>
  <si>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</si>
  <si>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</si>
  <si>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</si>
  <si>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</si>
  <si>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</si>
  <si>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</si>
  <si>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</si>
  <si>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</si>
  <si>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</si>
  <si>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</si>
  <si>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</si>
  <si>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</si>
  <si>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</si>
  <si>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</si>
  <si>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</si>
  <si>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</si>
  <si>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UAB „Visagino mechanizacija“</t>
  </si>
  <si>
    <t>Sektorius</t>
  </si>
  <si>
    <t>Kita</t>
  </si>
  <si>
    <t xml:space="preserve"> - Kitos</t>
  </si>
  <si>
    <t>Elektros sunaudojimas</t>
  </si>
  <si>
    <t xml:space="preserve">   - iš jos: atsinaujinančios</t>
  </si>
  <si>
    <t xml:space="preserve">   - iš jos: neatsinaujinančios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</si>
  <si>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</si>
  <si>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</si>
  <si>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</si>
  <si>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</si>
  <si>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</si>
  <si>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</si>
  <si>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</si>
  <si>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Eksploatuojama infrastruktūra, vnt: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</si>
  <si>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</si>
  <si>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</si>
  <si>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</si>
  <si>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</si>
  <si>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</si>
  <si>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</si>
  <si>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</si>
  <si>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</si>
  <si>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</si>
  <si>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</si>
  <si>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</si>
  <si>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</si>
  <si>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</si>
  <si>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</si>
  <si>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</si>
  <si>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</si>
  <si>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</si>
  <si>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</si>
  <si>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</si>
  <si>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</si>
  <si>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</si>
  <si>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</si>
  <si>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</si>
  <si>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</si>
  <si>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</si>
  <si>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</si>
  <si>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</si>
  <si>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</si>
  <si>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</si>
  <si>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</si>
  <si>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</si>
  <si>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</si>
  <si>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</si>
  <si>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</si>
  <si>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</si>
  <si>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</si>
  <si>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</si>
  <si>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</si>
  <si>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</si>
  <si>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</si>
  <si>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</si>
  <si>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</si>
  <si>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</si>
  <si>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</si>
  <si>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</si>
  <si>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</si>
  <si>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</si>
  <si>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</si>
  <si>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</si>
  <si>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</si>
  <si>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</si>
  <si>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</si>
  <si>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</si>
  <si>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</si>
  <si>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</si>
  <si>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</si>
  <si>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</si>
  <si>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</si>
  <si>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</si>
  <si>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</si>
  <si>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</si>
  <si>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</si>
  <si>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</si>
  <si>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</si>
  <si>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</si>
  <si>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</si>
  <si>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</si>
  <si>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</si>
  <si>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</si>
  <si>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</si>
  <si>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</si>
  <si>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</si>
  <si>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</si>
  <si>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</si>
  <si>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</si>
  <si>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</si>
  <si>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</si>
  <si>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</si>
  <si>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</si>
  <si>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</si>
  <si>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</si>
  <si>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</si>
  <si>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t>Praėjęs ataskaitinis laikotarpis 2022 m.</t>
  </si>
  <si>
    <t>Ataskaitinis laikotarpis 2023 m.</t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</si>
  <si>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</si>
  <si>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praėjusiu ataskaitiniu laikotarpiu 2022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</si>
  <si>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2022 m. neteikė, žemiau esanti informacija nepildoma.</t>
    </r>
  </si>
  <si>
    <t>Informacija apie suteiktą paramą praėjusiu ataskaitiniu laikotarpiu 2022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</si>
  <si>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2022 m. bent vienam subjektui buvo suteikta parama.</t>
    </r>
  </si>
  <si>
    <t>Ar ataskaitiniu laikotarpiu 2023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</si>
  <si>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2023 m. neteikė, žemiau esanti informacija nepildoma.</t>
    </r>
  </si>
  <si>
    <t>Informacija apie suteiktą paramą ataskaitiniu laikotarpiu 2023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</si>
  <si>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2023 m. bent vienam subjektui buvo suteikta parama.</t>
    </r>
  </si>
  <si>
    <t>PRAĖJĘ ATASKAITINIS LAIKOTARPIS 2022 M.</t>
  </si>
  <si>
    <t>ATASKAITINIS LAIKOTARPIS 2023 M.</t>
  </si>
  <si>
    <t>Ar bendrovės interneto svetainėje skelbiama informacija apie 2022 m. bendrovės suteiktą paramą?</t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</si>
  <si>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</si>
  <si>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</si>
  <si>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Namų ūkių skaičius regione, vnt</t>
  </si>
  <si>
    <t>Bendri atliekų tvarkymo kaštai, tenkantys gyventojams, Eur</t>
  </si>
  <si>
    <t>Vidutiniai metiniai atliekų tvarkymo kaštai namų ūkiui regione, Eur/vnt</t>
  </si>
  <si>
    <t>Bendri vienos tonos komunalinių atliekų tvarkymo kaštai, Eur/t (su PVM)</t>
  </si>
  <si>
    <t>Pelnas (nuostolis) sutvarkytai atliekų tonai (patekusių į sąvartyną), Eur</t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</si>
  <si>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</si>
  <si>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</si>
  <si>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</si>
  <si>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- iš jų Moterys</t>
  </si>
  <si>
    <t>Aukščiausio lygmens vadovai:, vnt</t>
  </si>
  <si>
    <t>- iš jų Vyrai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</si>
  <si>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</si>
  <si>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</si>
  <si>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</si>
  <si>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</si>
  <si>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</si>
  <si>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r>
      <t xml:space="preserve">PRAŠOME UŽPILDYTI ŽEMIAU ESANČIAS "PAPILDOMI DUOMENYS" IR "ELEKTROS SUNAUDOJIMAS" LENTELES, O  </t>
    </r>
    <r>
      <rPr>
        <b/>
        <u/>
        <sz val="9"/>
        <color rgb="FFFF0000"/>
        <rFont val="Calibri"/>
        <family val="2"/>
        <scheme val="minor"/>
      </rPr>
      <t>VIEŠOJO TRANSPORTO IR RATC SEKTORIAUS ĮMONIŲ PRAŠOME PAPILDOMAI UŽPILDYTI ATITINKAMAI PAVADINTAS LENTELES.</t>
    </r>
  </si>
  <si>
    <t>PATVIRTINTA
VšĮ Valdymo koordinavimo centro 
direktoriaus 2024 m. balandžio 10 d.
įsakymu Nr. IV-7</t>
  </si>
  <si>
    <t>Prienų rajono savivaldybė</t>
  </si>
  <si>
    <t>Varėnos rajono savivaldybė</t>
  </si>
  <si>
    <t>Alytaus rajono savivaldybė</t>
  </si>
  <si>
    <t>Druskininkų savivaldybė</t>
  </si>
  <si>
    <t>Finansų, apskaitos, ekonominės analizės ir kainodaros padalinio vadovė Nijolė Naujokaitienė</t>
  </si>
  <si>
    <t>nijole.naujokaitiene@alytausratc.lt; 8-670-23949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</si>
</sst>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rgb="FF4F81BD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 style="thick">
        <color rgb="FF4F81BD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/>
      <top/>
      <bottom style="thick">
        <color theme="3" tint="0.39997558519241921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thin">
        <color theme="0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/>
      <bottom style="thick">
        <color theme="3" tint="0.39997558519241921"/>
      </bottom>
      <diagonal/>
    </border>
    <border>
      <left/>
      <right/>
      <top style="thick">
        <color theme="0"/>
      </top>
      <bottom style="thick">
        <color theme="3" tint="0.39997558519241921"/>
      </bottom>
      <diagonal/>
    </border>
    <border>
      <left/>
      <right/>
      <top style="thin">
        <color theme="0"/>
      </top>
      <bottom style="thick">
        <color theme="3" tint="0.39997558519241921"/>
      </bottom>
      <diagonal/>
    </border>
    <border>
      <left/>
      <right style="thin">
        <color theme="0"/>
      </right>
      <top style="medium">
        <color theme="3" tint="0.39997558519241921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79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8" xfId="0" applyFill="1" applyBorder="1"/>
    <xf numFmtId="0" fontId="0" fillId="7" borderId="97" xfId="0" applyFill="1" applyBorder="1"/>
    <xf numFmtId="0" fontId="0" fillId="7" borderId="99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2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8" fillId="5" borderId="105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3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6" xfId="0" applyNumberFormat="1" applyFont="1" applyFill="1" applyBorder="1" applyAlignment="1" applyProtection="1">
      <alignment vertical="center"/>
      <protection locked="0"/>
    </xf>
    <xf numFmtId="164" fontId="3" fillId="4" borderId="116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7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6" fontId="3" fillId="0" borderId="118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0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5" xfId="0" applyNumberFormat="1" applyFont="1" applyFill="1" applyBorder="1" applyAlignment="1" applyProtection="1">
      <alignment vertical="center"/>
      <protection locked="0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08" xfId="0" applyFont="1" applyBorder="1"/>
    <xf numFmtId="0" fontId="7" fillId="0" borderId="109" xfId="0" applyFont="1" applyBorder="1"/>
    <xf numFmtId="0" fontId="7" fillId="0" borderId="111" xfId="0" applyFont="1" applyBorder="1"/>
    <xf numFmtId="0" fontId="7" fillId="0" borderId="112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1" xfId="0" applyFont="1" applyFill="1" applyBorder="1" applyAlignment="1">
      <alignment horizontal="left" vertical="center"/>
    </xf>
    <xf numFmtId="0" fontId="8" fillId="8" borderId="120" xfId="0" applyFont="1" applyFill="1" applyBorder="1"/>
    <xf numFmtId="0" fontId="6" fillId="8" borderId="120" xfId="0" applyFont="1" applyFill="1" applyBorder="1"/>
    <xf numFmtId="0" fontId="8" fillId="8" borderId="120" xfId="0" applyFont="1" applyFill="1" applyBorder="1" applyAlignment="1">
      <alignment horizontal="center" vertical="center" wrapText="1"/>
    </xf>
    <xf numFmtId="0" fontId="8" fillId="8" borderId="120" xfId="0" applyFont="1" applyFill="1" applyBorder="1" applyAlignment="1">
      <alignment horizontal="center" vertical="center"/>
    </xf>
    <xf numFmtId="0" fontId="6" fillId="8" borderId="122" xfId="0" applyFont="1" applyFill="1" applyBorder="1"/>
    <xf numFmtId="0" fontId="47" fillId="0" borderId="0" xfId="0" applyFont="1"/>
    <xf numFmtId="0" fontId="7" fillId="0" borderId="113" xfId="0" applyFont="1" applyBorder="1"/>
    <xf numFmtId="0" fontId="47" fillId="0" borderId="114" xfId="0" applyFont="1" applyBorder="1"/>
    <xf numFmtId="0" fontId="7" fillId="0" borderId="114" xfId="0" applyFont="1" applyBorder="1"/>
    <xf numFmtId="0" fontId="6" fillId="7" borderId="114" xfId="0" applyFont="1" applyFill="1" applyBorder="1" applyAlignment="1">
      <alignment horizontal="center"/>
    </xf>
    <xf numFmtId="0" fontId="7" fillId="0" borderId="115" xfId="0" applyFont="1" applyBorder="1"/>
    <xf numFmtId="0" fontId="8" fillId="7" borderId="0" xfId="0" applyFont="1" applyFill="1"/>
    <xf numFmtId="0" fontId="8" fillId="8" borderId="108" xfId="0" applyFont="1" applyFill="1" applyBorder="1" applyAlignment="1">
      <alignment horizontal="left" vertical="center"/>
    </xf>
    <xf numFmtId="0" fontId="8" fillId="8" borderId="109" xfId="0" applyFont="1" applyFill="1" applyBorder="1"/>
    <xf numFmtId="0" fontId="6" fillId="8" borderId="109" xfId="0" applyFont="1" applyFill="1" applyBorder="1"/>
    <xf numFmtId="0" fontId="8" fillId="8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/>
    </xf>
    <xf numFmtId="0" fontId="6" fillId="8" borderId="110" xfId="0" applyFont="1" applyFill="1" applyBorder="1"/>
    <xf numFmtId="0" fontId="7" fillId="0" borderId="148" xfId="0" applyFont="1" applyBorder="1"/>
    <xf numFmtId="0" fontId="7" fillId="0" borderId="149" xfId="0" applyFont="1" applyBorder="1"/>
    <xf numFmtId="0" fontId="7" fillId="0" borderId="151" xfId="0" applyFont="1" applyBorder="1"/>
    <xf numFmtId="0" fontId="7" fillId="0" borderId="139" xfId="0" applyFont="1" applyBorder="1"/>
    <xf numFmtId="0" fontId="7" fillId="0" borderId="138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7" xfId="0" applyFont="1" applyBorder="1"/>
    <xf numFmtId="0" fontId="7" fillId="7" borderId="0" xfId="0" applyFont="1" applyFill="1"/>
    <xf numFmtId="0" fontId="6" fillId="8" borderId="12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9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7" xfId="1" applyNumberFormat="1" applyFont="1" applyFill="1" applyBorder="1" applyAlignment="1" applyProtection="1">
      <alignment vertical="center"/>
    </xf>
    <xf numFmtId="166" fontId="5" fillId="0" borderId="118" xfId="1" applyNumberFormat="1" applyFont="1" applyFill="1" applyBorder="1" applyAlignment="1" applyProtection="1">
      <alignment vertical="center"/>
    </xf>
    <xf numFmtId="164" fontId="15" fillId="0" borderId="136" xfId="3" applyNumberFormat="1" applyFont="1" applyBorder="1"/>
    <xf numFmtId="166" fontId="5" fillId="4" borderId="11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6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7" xfId="0" applyFont="1" applyFill="1" applyBorder="1" applyAlignment="1">
      <alignment vertical="center"/>
    </xf>
    <xf numFmtId="0" fontId="7" fillId="0" borderId="126" xfId="0" applyFont="1" applyBorder="1"/>
    <xf numFmtId="0" fontId="7" fillId="0" borderId="129" xfId="0" applyFont="1" applyBorder="1"/>
    <xf numFmtId="0" fontId="7" fillId="0" borderId="130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7" fillId="0" borderId="0" xfId="0" applyFont="1" applyAlignment="1">
      <alignment vertical="top"/>
    </xf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1" xfId="0" applyFont="1" applyBorder="1"/>
    <xf numFmtId="0" fontId="26" fillId="0" borderId="126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7" fillId="0" borderId="154" xfId="0" applyFont="1" applyBorder="1"/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0" fillId="3" borderId="142" xfId="0" applyFill="1" applyBorder="1"/>
    <xf numFmtId="0" fontId="7" fillId="0" borderId="158" xfId="0" applyFont="1" applyBorder="1"/>
    <xf numFmtId="0" fontId="7" fillId="0" borderId="157" xfId="0" applyFont="1" applyBorder="1"/>
    <xf numFmtId="0" fontId="7" fillId="0" borderId="159" xfId="0" applyFont="1" applyBorder="1"/>
    <xf numFmtId="0" fontId="14" fillId="7" borderId="29" xfId="0" applyFont="1" applyFill="1" applyBorder="1" applyAlignment="1">
      <alignment horizontal="left" vertical="top"/>
    </xf>
    <xf numFmtId="0" fontId="7" fillId="0" borderId="144" xfId="0" quotePrefix="1" applyFont="1" applyBorder="1"/>
    <xf numFmtId="0" fontId="7" fillId="0" borderId="160" xfId="0" applyFont="1" applyBorder="1"/>
    <xf numFmtId="0" fontId="7" fillId="0" borderId="161" xfId="0" applyFont="1" applyBorder="1"/>
    <xf numFmtId="164" fontId="3" fillId="4" borderId="162" xfId="0" applyNumberFormat="1" applyFont="1" applyFill="1" applyBorder="1" applyAlignment="1" applyProtection="1">
      <alignment vertical="center"/>
      <protection locked="0"/>
    </xf>
    <xf numFmtId="0" fontId="7" fillId="0" borderId="163" xfId="0" applyFont="1" applyBorder="1"/>
    <xf numFmtId="0" fontId="7" fillId="0" borderId="164" xfId="0" applyFont="1" applyBorder="1"/>
    <xf numFmtId="0" fontId="7" fillId="0" borderId="165" xfId="0" applyFont="1" applyBorder="1"/>
    <xf numFmtId="164" fontId="3" fillId="4" borderId="166" xfId="0" applyNumberFormat="1" applyFont="1" applyFill="1" applyBorder="1" applyAlignment="1" applyProtection="1">
      <alignment vertical="center"/>
      <protection locked="0"/>
    </xf>
    <xf numFmtId="164" fontId="3" fillId="4" borderId="167" xfId="0" applyNumberFormat="1" applyFont="1" applyFill="1" applyBorder="1" applyAlignment="1" applyProtection="1">
      <alignment vertical="center"/>
      <protection locked="0"/>
    </xf>
    <xf numFmtId="164" fontId="3" fillId="4" borderId="107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/>
    <xf numFmtId="164" fontId="3" fillId="4" borderId="24" xfId="0" applyNumberFormat="1" applyFont="1" applyFill="1" applyBorder="1" applyAlignment="1" applyProtection="1">
      <alignment vertical="center"/>
      <protection locked="0"/>
    </xf>
    <xf numFmtId="0" fontId="7" fillId="0" borderId="107" xfId="0" quotePrefix="1" applyFont="1" applyBorder="1"/>
    <xf numFmtId="0" fontId="55" fillId="0" borderId="0" xfId="0" applyFont="1"/>
    <xf numFmtId="0" fontId="55" fillId="0" borderId="0" xfId="0" applyFont="1" applyAlignment="1">
      <alignment horizontal="center"/>
    </xf>
    <xf numFmtId="10" fontId="55" fillId="0" borderId="0" xfId="1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10" fontId="55" fillId="0" borderId="0" xfId="1" applyNumberFormat="1" applyFont="1" applyFill="1" applyBorder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center" wrapText="1"/>
    </xf>
    <xf numFmtId="10" fontId="55" fillId="0" borderId="0" xfId="1" applyNumberFormat="1" applyFont="1" applyFill="1" applyBorder="1" applyAlignment="1">
      <alignment horizontal="center"/>
    </xf>
    <xf numFmtId="10" fontId="55" fillId="0" borderId="0" xfId="0" applyNumberFormat="1" applyFont="1" applyAlignment="1">
      <alignment horizontal="center"/>
    </xf>
    <xf numFmtId="10" fontId="56" fillId="0" borderId="0" xfId="1" applyNumberFormat="1" applyFont="1" applyFill="1" applyBorder="1" applyAlignment="1">
      <alignment vertical="center"/>
    </xf>
    <xf numFmtId="0" fontId="3" fillId="6" borderId="63" xfId="0" applyFont="1" applyFill="1" applyBorder="1" applyAlignment="1">
      <alignment horizontal="left" indent="1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7" borderId="111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3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4" xfId="0" applyFont="1" applyBorder="1" applyAlignment="1">
      <alignment horizontal="left" vertical="center" wrapText="1"/>
    </xf>
    <xf numFmtId="0" fontId="5" fillId="0" borderId="135" xfId="3" applyFont="1" applyBorder="1" applyAlignment="1">
      <alignment horizontal="left"/>
    </xf>
    <xf numFmtId="0" fontId="5" fillId="0" borderId="109" xfId="3" applyFont="1" applyBorder="1" applyAlignment="1">
      <alignment horizontal="left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09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9" xfId="0" applyFont="1" applyFill="1" applyBorder="1" applyAlignment="1">
      <alignment horizontal="left" vertical="top" wrapText="1"/>
    </xf>
    <xf numFmtId="0" fontId="7" fillId="7" borderId="110" xfId="0" applyFont="1" applyFill="1" applyBorder="1" applyAlignment="1">
      <alignment horizontal="left" vertical="top" wrapText="1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7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7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7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9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3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2"/>
  <sheetViews>
    <sheetView showGridLines="0" tabSelected="1" topLeftCell="A84" zoomScaleNormal="100" zoomScaleSheetLayoutView="85" zoomScalePageLayoutView="60" workbookViewId="0">
      <selection activeCell="C123" sqref="C123:E123"/>
    </sheetView>
  </sheetViews>
  <sheetFormatPr defaultColWidth="0" defaultRowHeight="12" x14ac:dyDescent="0.2"/>
  <cols>
    <col min="1" max="1" width="1.7109375" style="30" customWidth="1"/>
    <col min="2" max="2" width="67.7109375" style="30" bestFit="1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COUNTA(R2:R229)</f>
        <v>226</v>
      </c>
      <c r="S1" s="34">
        <f>COUNTA(S2:S229)</f>
        <v>226</v>
      </c>
      <c r="T1" s="34">
        <f>COUNTA(T2:T229)</f>
        <v>226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">
      <c r="B2" s="140"/>
      <c r="C2" s="141"/>
      <c r="D2" s="427" t="s">
        <v>541</v>
      </c>
      <c r="E2" s="428"/>
      <c r="F2" s="30"/>
      <c r="Q2" s="34">
        <v>1</v>
      </c>
      <c r="R2" s="406" t="s">
        <v>0</v>
      </c>
      <c r="S2" s="407">
        <v>253255950</v>
      </c>
      <c r="T2" s="294" t="s">
        <v>1</v>
      </c>
      <c r="U2" s="408" t="s">
        <v>402</v>
      </c>
      <c r="V2" s="409" t="s">
        <v>445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">
      <c r="B3" s="142"/>
      <c r="C3" s="64"/>
      <c r="D3" s="429"/>
      <c r="E3" s="430"/>
      <c r="F3" s="30"/>
      <c r="Q3" s="34">
        <v>2</v>
      </c>
      <c r="R3" s="406" t="s">
        <v>2</v>
      </c>
      <c r="S3" s="407">
        <v>152903578</v>
      </c>
      <c r="T3" s="294" t="s">
        <v>1</v>
      </c>
      <c r="U3" s="408" t="s">
        <v>413</v>
      </c>
      <c r="V3" s="409" t="s">
        <v>445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">
      <c r="B4" s="142"/>
      <c r="C4" s="64"/>
      <c r="D4" s="429"/>
      <c r="E4" s="430"/>
      <c r="F4" s="30"/>
      <c r="Q4" s="34">
        <v>3</v>
      </c>
      <c r="R4" s="406" t="s">
        <v>3</v>
      </c>
      <c r="S4" s="407">
        <v>152968145</v>
      </c>
      <c r="T4" s="294" t="s">
        <v>1</v>
      </c>
      <c r="U4" s="408" t="s">
        <v>46</v>
      </c>
      <c r="V4" s="409" t="s">
        <v>445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">
      <c r="B5" s="142"/>
      <c r="C5" s="64"/>
      <c r="D5" s="64"/>
      <c r="E5" s="143"/>
      <c r="F5" s="30"/>
      <c r="Q5" s="34">
        <v>4</v>
      </c>
      <c r="R5" s="406" t="s">
        <v>4</v>
      </c>
      <c r="S5" s="407">
        <v>149566841</v>
      </c>
      <c r="T5" s="294" t="s">
        <v>1</v>
      </c>
      <c r="U5" s="408" t="s">
        <v>402</v>
      </c>
      <c r="V5" s="409" t="s">
        <v>464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40" t="s">
        <v>5</v>
      </c>
      <c r="C6" s="441"/>
      <c r="D6" s="441"/>
      <c r="E6" s="442"/>
      <c r="F6" s="30"/>
      <c r="Q6" s="34">
        <v>5</v>
      </c>
      <c r="R6" s="410" t="s">
        <v>6</v>
      </c>
      <c r="S6" s="411">
        <v>149947714</v>
      </c>
      <c r="T6" s="294" t="s">
        <v>1</v>
      </c>
      <c r="U6" s="412" t="s">
        <v>404</v>
      </c>
      <c r="V6" s="409" t="s">
        <v>464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Q7" s="34">
        <v>6</v>
      </c>
      <c r="R7" s="406" t="s">
        <v>8</v>
      </c>
      <c r="S7" s="407">
        <v>149951417</v>
      </c>
      <c r="T7" s="294" t="s">
        <v>1</v>
      </c>
      <c r="U7" s="408" t="s">
        <v>404</v>
      </c>
      <c r="V7" s="409" t="s">
        <v>464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7</v>
      </c>
      <c r="C8" s="443" t="s">
        <v>12</v>
      </c>
      <c r="D8" s="443"/>
      <c r="E8" s="444"/>
      <c r="F8" s="30"/>
      <c r="Q8" s="34">
        <v>7</v>
      </c>
      <c r="R8" s="410" t="s">
        <v>12</v>
      </c>
      <c r="S8" s="411">
        <v>250135860</v>
      </c>
      <c r="T8" s="294" t="s">
        <v>1</v>
      </c>
      <c r="U8" s="412" t="s">
        <v>405</v>
      </c>
      <c r="V8" s="409" t="s">
        <v>464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2.75" x14ac:dyDescent="0.2">
      <c r="B9" s="147" t="s">
        <v>9</v>
      </c>
      <c r="C9" s="431" t="str">
        <f>IFERROR(VLOOKUP(C8,$R$1:$T$236,3,FALSE),"")</f>
        <v>Uždaroji akcinė bendrovė (UAB)</v>
      </c>
      <c r="D9" s="431"/>
      <c r="E9" s="432"/>
      <c r="F9" s="30"/>
      <c r="H9" s="34" t="s">
        <v>10</v>
      </c>
      <c r="L9" s="34" t="s">
        <v>11</v>
      </c>
      <c r="Q9" s="34">
        <v>8</v>
      </c>
      <c r="R9" s="406" t="s">
        <v>15</v>
      </c>
      <c r="S9" s="407">
        <v>153720195</v>
      </c>
      <c r="T9" s="294" t="s">
        <v>17</v>
      </c>
      <c r="U9" s="408" t="s">
        <v>413</v>
      </c>
      <c r="V9" s="409" t="s">
        <v>461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2.75" x14ac:dyDescent="0.2">
      <c r="B10" s="148" t="s">
        <v>13</v>
      </c>
      <c r="C10" s="431">
        <f>IFERROR(VLOOKUP(C8,$R$2:$S$236,2,FALSE),"")</f>
        <v>250135860</v>
      </c>
      <c r="D10" s="431"/>
      <c r="E10" s="432"/>
      <c r="F10" s="30"/>
      <c r="H10" s="34" t="s">
        <v>1</v>
      </c>
      <c r="L10" s="34" t="s">
        <v>14</v>
      </c>
      <c r="Q10" s="34">
        <v>9</v>
      </c>
      <c r="R10" s="406" t="s">
        <v>19</v>
      </c>
      <c r="S10" s="407">
        <v>154138664</v>
      </c>
      <c r="T10" s="294" t="s">
        <v>1</v>
      </c>
      <c r="U10" s="408" t="s">
        <v>402</v>
      </c>
      <c r="V10" s="409" t="s">
        <v>469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2.75" x14ac:dyDescent="0.2">
      <c r="B11" s="148" t="s">
        <v>412</v>
      </c>
      <c r="C11" s="445" t="str">
        <f>IFERROR(VLOOKUP(C8,$R$2:$U$236,4,FALSE),"")</f>
        <v>RATC</v>
      </c>
      <c r="D11" s="445"/>
      <c r="E11" s="446"/>
      <c r="F11" s="30"/>
      <c r="L11" s="34" t="s">
        <v>21</v>
      </c>
      <c r="Q11" s="34">
        <v>10</v>
      </c>
      <c r="R11" s="406" t="s">
        <v>22</v>
      </c>
      <c r="S11" s="407">
        <v>154111083</v>
      </c>
      <c r="T11" s="294" t="s">
        <v>1</v>
      </c>
      <c r="U11" s="408" t="s">
        <v>413</v>
      </c>
      <c r="V11" s="409" t="s">
        <v>469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2.75" x14ac:dyDescent="0.2">
      <c r="B12" s="148" t="s">
        <v>25</v>
      </c>
      <c r="C12" s="433"/>
      <c r="D12" s="433"/>
      <c r="E12" s="434"/>
      <c r="F12" s="30"/>
      <c r="H12" s="34" t="s">
        <v>26</v>
      </c>
      <c r="L12" s="34" t="s">
        <v>23</v>
      </c>
      <c r="Q12" s="34">
        <v>11</v>
      </c>
      <c r="R12" s="406" t="s">
        <v>24</v>
      </c>
      <c r="S12" s="407">
        <v>154112751</v>
      </c>
      <c r="T12" s="294" t="s">
        <v>1</v>
      </c>
      <c r="U12" s="407" t="s">
        <v>404</v>
      </c>
      <c r="V12" s="409" t="s">
        <v>469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2.75" x14ac:dyDescent="0.2">
      <c r="B13" s="148" t="s">
        <v>29</v>
      </c>
      <c r="C13" s="435"/>
      <c r="D13" s="435"/>
      <c r="E13" s="436"/>
      <c r="F13" s="30"/>
      <c r="H13" s="34" t="s">
        <v>30</v>
      </c>
      <c r="Q13" s="34">
        <v>12</v>
      </c>
      <c r="R13" s="406" t="s">
        <v>28</v>
      </c>
      <c r="S13" s="407">
        <v>152812840</v>
      </c>
      <c r="T13" s="294" t="s">
        <v>1</v>
      </c>
      <c r="U13" s="407" t="s">
        <v>402</v>
      </c>
      <c r="V13" s="409" t="s">
        <v>455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2.75" x14ac:dyDescent="0.2">
      <c r="B14" s="148"/>
      <c r="C14" s="35"/>
      <c r="D14" s="35"/>
      <c r="E14" s="149"/>
      <c r="F14" s="30"/>
      <c r="H14" s="34" t="s">
        <v>33</v>
      </c>
      <c r="L14" s="34" t="s">
        <v>31</v>
      </c>
      <c r="Q14" s="34">
        <v>13</v>
      </c>
      <c r="R14" s="406" t="s">
        <v>32</v>
      </c>
      <c r="S14" s="407">
        <v>152840633</v>
      </c>
      <c r="T14" s="294" t="s">
        <v>1</v>
      </c>
      <c r="U14" s="407" t="s">
        <v>404</v>
      </c>
      <c r="V14" s="409" t="s">
        <v>455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2.75" x14ac:dyDescent="0.2">
      <c r="B15" s="148"/>
      <c r="C15" s="437" t="s">
        <v>36</v>
      </c>
      <c r="D15" s="438"/>
      <c r="E15" s="439"/>
      <c r="F15" s="30"/>
      <c r="H15" s="34" t="s">
        <v>37</v>
      </c>
      <c r="L15" s="34" t="s">
        <v>34</v>
      </c>
      <c r="Q15" s="34">
        <v>14</v>
      </c>
      <c r="R15" s="406" t="s">
        <v>35</v>
      </c>
      <c r="S15" s="407">
        <v>152814478</v>
      </c>
      <c r="T15" s="294" t="s">
        <v>10</v>
      </c>
      <c r="U15" s="407" t="s">
        <v>413</v>
      </c>
      <c r="V15" s="409" t="s">
        <v>455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2.75" x14ac:dyDescent="0.2">
      <c r="B16" s="148" t="s">
        <v>40</v>
      </c>
      <c r="C16" s="449" t="s">
        <v>343</v>
      </c>
      <c r="D16" s="449"/>
      <c r="E16" s="150" t="s">
        <v>41</v>
      </c>
      <c r="F16" s="30"/>
      <c r="H16" s="34" t="s">
        <v>42</v>
      </c>
      <c r="L16" s="34" t="s">
        <v>38</v>
      </c>
      <c r="Q16" s="34">
        <v>15</v>
      </c>
      <c r="R16" s="406" t="s">
        <v>39</v>
      </c>
      <c r="S16" s="407">
        <v>154724428</v>
      </c>
      <c r="T16" s="294" t="s">
        <v>17</v>
      </c>
      <c r="U16" s="407" t="s">
        <v>413</v>
      </c>
      <c r="V16" s="409" t="s">
        <v>465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2.75" x14ac:dyDescent="0.2">
      <c r="B17" s="151" t="s">
        <v>45</v>
      </c>
      <c r="C17" s="450" t="s">
        <v>464</v>
      </c>
      <c r="D17" s="451"/>
      <c r="E17" s="152">
        <v>0.31</v>
      </c>
      <c r="F17" s="30"/>
      <c r="H17" s="34" t="s">
        <v>46</v>
      </c>
      <c r="L17" s="34" t="s">
        <v>43</v>
      </c>
      <c r="Q17" s="34">
        <v>16</v>
      </c>
      <c r="R17" s="406" t="s">
        <v>44</v>
      </c>
      <c r="S17" s="407">
        <v>154742789</v>
      </c>
      <c r="T17" s="294" t="s">
        <v>1</v>
      </c>
      <c r="U17" s="407" t="s">
        <v>46</v>
      </c>
      <c r="V17" s="409" t="s">
        <v>465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2.75" x14ac:dyDescent="0.2">
      <c r="B18" s="151" t="s">
        <v>49</v>
      </c>
      <c r="C18" s="450" t="s">
        <v>542</v>
      </c>
      <c r="D18" s="451"/>
      <c r="E18" s="152">
        <v>0.15</v>
      </c>
      <c r="F18" s="30"/>
      <c r="H18" s="34" t="s">
        <v>50</v>
      </c>
      <c r="L18" s="34" t="s">
        <v>47</v>
      </c>
      <c r="Q18" s="34">
        <v>17</v>
      </c>
      <c r="R18" s="406" t="s">
        <v>48</v>
      </c>
      <c r="S18" s="407">
        <v>154866655</v>
      </c>
      <c r="T18" s="294" t="s">
        <v>1</v>
      </c>
      <c r="U18" s="407" t="s">
        <v>404</v>
      </c>
      <c r="V18" s="409" t="s">
        <v>465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2.75" x14ac:dyDescent="0.2">
      <c r="B19" s="151" t="s">
        <v>53</v>
      </c>
      <c r="C19" s="468" t="s">
        <v>543</v>
      </c>
      <c r="D19" s="469"/>
      <c r="E19" s="152">
        <v>0.14000000000000001</v>
      </c>
      <c r="F19" s="30"/>
      <c r="H19" s="34" t="s">
        <v>54</v>
      </c>
      <c r="L19" s="34" t="s">
        <v>51</v>
      </c>
      <c r="Q19" s="34">
        <v>18</v>
      </c>
      <c r="R19" s="406" t="s">
        <v>52</v>
      </c>
      <c r="S19" s="407">
        <v>154850665</v>
      </c>
      <c r="T19" s="294" t="s">
        <v>1</v>
      </c>
      <c r="U19" s="407" t="s">
        <v>402</v>
      </c>
      <c r="V19" s="409" t="s">
        <v>465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2.75" x14ac:dyDescent="0.2">
      <c r="B20" s="151" t="s">
        <v>56</v>
      </c>
      <c r="C20" s="468" t="s">
        <v>544</v>
      </c>
      <c r="D20" s="469"/>
      <c r="E20" s="152">
        <v>0.14000000000000001</v>
      </c>
      <c r="F20" s="30"/>
      <c r="H20" s="34" t="s">
        <v>57</v>
      </c>
      <c r="Q20" s="34">
        <v>19</v>
      </c>
      <c r="R20" s="406" t="s">
        <v>55</v>
      </c>
      <c r="S20" s="407">
        <v>152003098</v>
      </c>
      <c r="T20" s="294" t="s">
        <v>10</v>
      </c>
      <c r="U20" s="407" t="s">
        <v>404</v>
      </c>
      <c r="V20" s="409" t="s">
        <v>446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.5" customHeight="1" x14ac:dyDescent="0.2">
      <c r="B21" s="151" t="s">
        <v>59</v>
      </c>
      <c r="C21" s="468" t="s">
        <v>545</v>
      </c>
      <c r="D21" s="469"/>
      <c r="E21" s="152">
        <v>0.12</v>
      </c>
      <c r="F21" s="30"/>
      <c r="H21" s="34" t="s">
        <v>60</v>
      </c>
      <c r="Q21" s="34">
        <v>20</v>
      </c>
      <c r="R21" s="406" t="s">
        <v>58</v>
      </c>
      <c r="S21" s="407">
        <v>301500997</v>
      </c>
      <c r="T21" s="294" t="s">
        <v>1</v>
      </c>
      <c r="U21" s="407" t="s">
        <v>402</v>
      </c>
      <c r="V21" s="409" t="s">
        <v>446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2.75" x14ac:dyDescent="0.2">
      <c r="B22" s="151" t="s">
        <v>67</v>
      </c>
      <c r="C22" s="470" t="s">
        <v>68</v>
      </c>
      <c r="D22" s="471"/>
      <c r="E22" s="153">
        <f>100%-SUM(E17:E21)</f>
        <v>0.14000000000000001</v>
      </c>
      <c r="F22" s="30"/>
      <c r="H22" s="34" t="s">
        <v>62</v>
      </c>
      <c r="Q22" s="34">
        <v>21</v>
      </c>
      <c r="R22" s="406" t="s">
        <v>61</v>
      </c>
      <c r="S22" s="407">
        <v>300076944</v>
      </c>
      <c r="T22" s="294" t="s">
        <v>1</v>
      </c>
      <c r="U22" s="407" t="s">
        <v>413</v>
      </c>
      <c r="V22" s="409" t="s">
        <v>446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2.75" x14ac:dyDescent="0.2">
      <c r="B23" s="151"/>
      <c r="C23" s="70"/>
      <c r="D23" s="70"/>
      <c r="E23" s="154"/>
      <c r="F23" s="30"/>
      <c r="Q23" s="34">
        <v>22</v>
      </c>
      <c r="R23" s="406" t="s">
        <v>63</v>
      </c>
      <c r="S23" s="407">
        <v>152007157</v>
      </c>
      <c r="T23" s="294" t="s">
        <v>1</v>
      </c>
      <c r="U23" s="407" t="s">
        <v>413</v>
      </c>
      <c r="V23" s="409" t="s">
        <v>446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2.75" x14ac:dyDescent="0.2">
      <c r="B24" s="155" t="s">
        <v>70</v>
      </c>
      <c r="C24" s="472">
        <v>0.31</v>
      </c>
      <c r="D24" s="472"/>
      <c r="E24" s="473"/>
      <c r="F24" s="30"/>
      <c r="Q24" s="34">
        <v>23</v>
      </c>
      <c r="R24" s="406" t="s">
        <v>64</v>
      </c>
      <c r="S24" s="407">
        <v>305802733</v>
      </c>
      <c r="T24" s="294" t="s">
        <v>1</v>
      </c>
      <c r="U24" s="407" t="s">
        <v>46</v>
      </c>
      <c r="V24" s="409" t="s">
        <v>472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x14ac:dyDescent="0.2">
      <c r="B25" s="156" t="s">
        <v>72</v>
      </c>
      <c r="C25" s="466" t="s">
        <v>464</v>
      </c>
      <c r="D25" s="466"/>
      <c r="E25" s="467"/>
      <c r="F25" s="30"/>
      <c r="H25" s="66"/>
      <c r="Q25" s="34">
        <v>24</v>
      </c>
      <c r="R25" s="406" t="s">
        <v>65</v>
      </c>
      <c r="S25" s="407">
        <v>181613656</v>
      </c>
      <c r="T25" s="294" t="s">
        <v>1</v>
      </c>
      <c r="U25" s="407" t="s">
        <v>413</v>
      </c>
      <c r="V25" s="409" t="s">
        <v>472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2.75" x14ac:dyDescent="0.2">
      <c r="B26" s="148"/>
      <c r="C26" s="70"/>
      <c r="D26" s="70"/>
      <c r="E26" s="154"/>
      <c r="F26" s="30"/>
      <c r="I26" s="66"/>
      <c r="J26" s="66"/>
      <c r="Q26" s="34">
        <v>25</v>
      </c>
      <c r="R26" s="413" t="s">
        <v>66</v>
      </c>
      <c r="S26" s="414">
        <v>155513971</v>
      </c>
      <c r="T26" s="294" t="s">
        <v>1</v>
      </c>
      <c r="U26" s="414" t="s">
        <v>413</v>
      </c>
      <c r="V26" s="415" t="s">
        <v>458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x14ac:dyDescent="0.2">
      <c r="B27" s="157" t="s">
        <v>74</v>
      </c>
      <c r="C27" s="425" t="s">
        <v>208</v>
      </c>
      <c r="D27" s="425"/>
      <c r="E27" s="426"/>
      <c r="F27" s="30"/>
      <c r="M27" s="66"/>
      <c r="N27" s="66"/>
      <c r="O27" s="66"/>
      <c r="P27" s="66"/>
      <c r="Q27" s="34">
        <v>26</v>
      </c>
      <c r="R27" s="413" t="s">
        <v>69</v>
      </c>
      <c r="S27" s="414">
        <v>255512870</v>
      </c>
      <c r="T27" s="294" t="s">
        <v>1</v>
      </c>
      <c r="U27" s="414" t="s">
        <v>413</v>
      </c>
      <c r="V27" s="415" t="s">
        <v>458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4" x14ac:dyDescent="0.2">
      <c r="B28" s="157" t="s">
        <v>76</v>
      </c>
      <c r="C28" s="447"/>
      <c r="D28" s="447"/>
      <c r="E28" s="448"/>
      <c r="F28" s="30"/>
      <c r="Q28" s="34">
        <v>27</v>
      </c>
      <c r="R28" s="413" t="s">
        <v>71</v>
      </c>
      <c r="S28" s="414">
        <v>155634880</v>
      </c>
      <c r="T28" s="294" t="s">
        <v>1</v>
      </c>
      <c r="U28" s="414" t="s">
        <v>404</v>
      </c>
      <c r="V28" s="415" t="s">
        <v>458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2.75" x14ac:dyDescent="0.2">
      <c r="B29" s="148"/>
      <c r="C29" s="70"/>
      <c r="D29" s="70"/>
      <c r="E29" s="154"/>
      <c r="F29" s="30"/>
      <c r="Q29" s="34">
        <v>28</v>
      </c>
      <c r="R29" s="413" t="s">
        <v>407</v>
      </c>
      <c r="S29" s="414">
        <v>155402647</v>
      </c>
      <c r="T29" s="294" t="s">
        <v>17</v>
      </c>
      <c r="U29" s="407" t="s">
        <v>413</v>
      </c>
      <c r="V29" s="415" t="s">
        <v>458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.6" customHeight="1" x14ac:dyDescent="0.2">
      <c r="B30" s="148"/>
      <c r="C30" s="421" t="s">
        <v>79</v>
      </c>
      <c r="D30" s="421"/>
      <c r="E30" s="422"/>
      <c r="F30" s="30"/>
      <c r="Q30" s="34">
        <v>29</v>
      </c>
      <c r="R30" s="406" t="s">
        <v>73</v>
      </c>
      <c r="S30" s="407">
        <v>156916523</v>
      </c>
      <c r="T30" s="294" t="s">
        <v>1</v>
      </c>
      <c r="U30" s="407" t="s">
        <v>413</v>
      </c>
      <c r="V30" s="409" t="s">
        <v>476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s="66" customFormat="1" ht="12" customHeight="1" x14ac:dyDescent="0.2">
      <c r="A31" s="30"/>
      <c r="B31" s="158"/>
      <c r="C31" s="423" t="s">
        <v>81</v>
      </c>
      <c r="D31" s="423"/>
      <c r="E31" s="424"/>
      <c r="F31" s="30"/>
      <c r="H31" s="67"/>
      <c r="I31" s="34"/>
      <c r="J31" s="34"/>
      <c r="K31" s="34"/>
      <c r="L31" s="34"/>
      <c r="M31" s="34"/>
      <c r="N31" s="34"/>
      <c r="O31" s="34"/>
      <c r="P31" s="34"/>
      <c r="Q31" s="34">
        <v>30</v>
      </c>
      <c r="R31" s="406" t="s">
        <v>75</v>
      </c>
      <c r="S31" s="407">
        <v>256564350</v>
      </c>
      <c r="T31" s="294" t="s">
        <v>1</v>
      </c>
      <c r="U31" s="407" t="s">
        <v>402</v>
      </c>
      <c r="V31" s="409" t="s">
        <v>476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2" customHeight="1" x14ac:dyDescent="0.2">
      <c r="B32" s="159"/>
      <c r="C32" s="458" t="s">
        <v>83</v>
      </c>
      <c r="D32" s="458"/>
      <c r="E32" s="459"/>
      <c r="F32" s="30"/>
      <c r="H32" s="67"/>
      <c r="I32" s="67"/>
      <c r="J32" s="67"/>
      <c r="Q32" s="34">
        <v>31</v>
      </c>
      <c r="R32" s="406" t="s">
        <v>77</v>
      </c>
      <c r="S32" s="407">
        <v>156576661</v>
      </c>
      <c r="T32" s="294" t="s">
        <v>1</v>
      </c>
      <c r="U32" s="407" t="s">
        <v>46</v>
      </c>
      <c r="V32" s="409" t="s">
        <v>476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2.75" x14ac:dyDescent="0.2">
      <c r="B33" s="159"/>
      <c r="C33" s="460" t="s">
        <v>85</v>
      </c>
      <c r="D33" s="460"/>
      <c r="E33" s="461"/>
      <c r="F33" s="30"/>
      <c r="I33" s="67"/>
      <c r="J33" s="67"/>
      <c r="M33" s="67"/>
      <c r="N33" s="67"/>
      <c r="O33" s="67"/>
      <c r="P33" s="67"/>
      <c r="Q33" s="34">
        <v>32</v>
      </c>
      <c r="R33" s="406" t="s">
        <v>78</v>
      </c>
      <c r="S33" s="407">
        <v>156737189</v>
      </c>
      <c r="T33" s="294" t="s">
        <v>1</v>
      </c>
      <c r="U33" s="407" t="s">
        <v>404</v>
      </c>
      <c r="V33" s="409" t="s">
        <v>476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7" customHeight="1" thickBot="1" x14ac:dyDescent="0.25">
      <c r="B34" s="160" t="s">
        <v>87</v>
      </c>
      <c r="C34" s="212" t="s">
        <v>508</v>
      </c>
      <c r="D34" s="37"/>
      <c r="E34" s="213" t="s">
        <v>509</v>
      </c>
      <c r="F34" s="30"/>
      <c r="H34" s="67"/>
      <c r="M34" s="67"/>
      <c r="N34" s="67"/>
      <c r="O34" s="67"/>
      <c r="P34" s="67"/>
      <c r="Q34" s="34">
        <v>33</v>
      </c>
      <c r="R34" s="406" t="s">
        <v>80</v>
      </c>
      <c r="S34" s="407">
        <v>156595252</v>
      </c>
      <c r="T34" s="294" t="s">
        <v>1</v>
      </c>
      <c r="U34" s="407" t="s">
        <v>413</v>
      </c>
      <c r="V34" s="409" t="s">
        <v>476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2.75" x14ac:dyDescent="0.2">
      <c r="B35" s="162" t="s">
        <v>89</v>
      </c>
      <c r="C35" s="27">
        <v>7203.6</v>
      </c>
      <c r="D35" s="34"/>
      <c r="E35" s="163">
        <v>8926.9</v>
      </c>
      <c r="F35" s="30"/>
      <c r="H35" s="67"/>
      <c r="I35" s="67"/>
      <c r="J35" s="67"/>
      <c r="Q35" s="34">
        <v>34</v>
      </c>
      <c r="R35" s="406" t="s">
        <v>82</v>
      </c>
      <c r="S35" s="407">
        <v>157531950</v>
      </c>
      <c r="T35" s="294" t="s">
        <v>1</v>
      </c>
      <c r="U35" s="407" t="s">
        <v>402</v>
      </c>
      <c r="V35" s="409" t="s">
        <v>477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2.75" x14ac:dyDescent="0.2">
      <c r="B36" s="162" t="s">
        <v>91</v>
      </c>
      <c r="C36" s="26">
        <v>6234.3</v>
      </c>
      <c r="D36" s="34"/>
      <c r="E36" s="164">
        <v>7741.7</v>
      </c>
      <c r="F36" s="30"/>
      <c r="I36" s="67"/>
      <c r="J36" s="67"/>
      <c r="K36" s="42"/>
      <c r="M36" s="67"/>
      <c r="N36" s="67"/>
      <c r="O36" s="67"/>
      <c r="P36" s="67"/>
      <c r="Q36" s="34">
        <v>35</v>
      </c>
      <c r="R36" s="406" t="s">
        <v>84</v>
      </c>
      <c r="S36" s="407">
        <v>157521319</v>
      </c>
      <c r="T36" s="294" t="s">
        <v>1</v>
      </c>
      <c r="U36" s="407" t="s">
        <v>413</v>
      </c>
      <c r="V36" s="409" t="s">
        <v>477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s="67" customFormat="1" ht="12.75" x14ac:dyDescent="0.2">
      <c r="A37" s="30"/>
      <c r="B37" s="165" t="s">
        <v>93</v>
      </c>
      <c r="C37" s="41">
        <f>+C35-C36</f>
        <v>969.30000000000018</v>
      </c>
      <c r="D37" s="34"/>
      <c r="E37" s="166">
        <f>+E35-E36</f>
        <v>1185.1999999999998</v>
      </c>
      <c r="F37" s="30"/>
      <c r="H37" s="34"/>
      <c r="I37" s="34"/>
      <c r="J37" s="34"/>
      <c r="K37" s="34"/>
      <c r="L37" s="43"/>
      <c r="Q37" s="34">
        <v>36</v>
      </c>
      <c r="R37" s="406" t="s">
        <v>86</v>
      </c>
      <c r="S37" s="407">
        <v>157536164</v>
      </c>
      <c r="T37" s="294" t="s">
        <v>1</v>
      </c>
      <c r="U37" s="407" t="s">
        <v>46</v>
      </c>
      <c r="V37" s="409" t="s">
        <v>477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7" customFormat="1" ht="12.75" x14ac:dyDescent="0.2">
      <c r="A38" s="30"/>
      <c r="B38" s="162" t="s">
        <v>95</v>
      </c>
      <c r="C38" s="381">
        <v>792.4</v>
      </c>
      <c r="D38" s="48"/>
      <c r="E38" s="382">
        <v>1029.0999999999999</v>
      </c>
      <c r="F38" s="30"/>
      <c r="H38" s="34"/>
      <c r="I38" s="34"/>
      <c r="J38" s="34"/>
      <c r="K38" s="34"/>
      <c r="L38" s="34"/>
      <c r="M38" s="34"/>
      <c r="N38" s="34"/>
      <c r="O38" s="34"/>
      <c r="P38" s="34"/>
      <c r="Q38" s="34">
        <v>37</v>
      </c>
      <c r="R38" s="406" t="s">
        <v>88</v>
      </c>
      <c r="S38" s="407">
        <v>258325370</v>
      </c>
      <c r="T38" s="294" t="s">
        <v>1</v>
      </c>
      <c r="U38" s="407" t="s">
        <v>413</v>
      </c>
      <c r="V38" s="409" t="s">
        <v>456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.75" x14ac:dyDescent="0.2">
      <c r="B39" s="162" t="s">
        <v>97</v>
      </c>
      <c r="C39" s="25"/>
      <c r="D39" s="48"/>
      <c r="E39" s="167"/>
      <c r="F39" s="30"/>
      <c r="Q39" s="34">
        <v>38</v>
      </c>
      <c r="R39" s="406" t="s">
        <v>90</v>
      </c>
      <c r="S39" s="407">
        <v>158161361</v>
      </c>
      <c r="T39" s="294" t="s">
        <v>1</v>
      </c>
      <c r="U39" s="407" t="s">
        <v>46</v>
      </c>
      <c r="V39" s="409" t="s">
        <v>456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s="67" customFormat="1" ht="12.75" x14ac:dyDescent="0.2">
      <c r="A40" s="30"/>
      <c r="B40" s="165" t="s">
        <v>99</v>
      </c>
      <c r="C40" s="41">
        <f>+C37-C38-C39</f>
        <v>176.9000000000002</v>
      </c>
      <c r="D40" s="34"/>
      <c r="E40" s="166">
        <f>+E37-E38-E39</f>
        <v>156.09999999999991</v>
      </c>
      <c r="F40" s="30"/>
      <c r="I40" s="34"/>
      <c r="J40" s="34"/>
      <c r="K40" s="34"/>
      <c r="L40" s="34"/>
      <c r="M40" s="34"/>
      <c r="N40" s="34"/>
      <c r="O40" s="34"/>
      <c r="P40" s="34"/>
      <c r="Q40" s="34">
        <v>39</v>
      </c>
      <c r="R40" s="406" t="s">
        <v>92</v>
      </c>
      <c r="S40" s="407">
        <v>158275315</v>
      </c>
      <c r="T40" s="294" t="s">
        <v>1</v>
      </c>
      <c r="U40" s="407" t="s">
        <v>402</v>
      </c>
      <c r="V40" s="409" t="s">
        <v>456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s="67" customFormat="1" ht="12.75" x14ac:dyDescent="0.2">
      <c r="A41" s="30"/>
      <c r="B41" s="162" t="s">
        <v>101</v>
      </c>
      <c r="C41" s="29"/>
      <c r="D41" s="48"/>
      <c r="E41" s="168"/>
      <c r="F41" s="30"/>
      <c r="H41" s="34"/>
      <c r="K41" s="34"/>
      <c r="L41" s="34"/>
      <c r="M41" s="34"/>
      <c r="N41" s="34"/>
      <c r="O41" s="34"/>
      <c r="P41" s="34"/>
      <c r="Q41" s="34">
        <v>40</v>
      </c>
      <c r="R41" s="406" t="s">
        <v>94</v>
      </c>
      <c r="S41" s="407">
        <v>158737526</v>
      </c>
      <c r="T41" s="294" t="s">
        <v>17</v>
      </c>
      <c r="U41" s="407" t="s">
        <v>413</v>
      </c>
      <c r="V41" s="409" t="s">
        <v>456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2.75" x14ac:dyDescent="0.2">
      <c r="B42" s="162" t="s">
        <v>103</v>
      </c>
      <c r="C42" s="25">
        <v>2</v>
      </c>
      <c r="D42" s="48"/>
      <c r="E42" s="169"/>
      <c r="F42" s="30"/>
      <c r="H42" s="67"/>
      <c r="M42" s="67"/>
      <c r="N42" s="67"/>
      <c r="O42" s="67"/>
      <c r="P42" s="67"/>
      <c r="Q42" s="34">
        <v>41</v>
      </c>
      <c r="R42" s="406" t="s">
        <v>96</v>
      </c>
      <c r="S42" s="407">
        <v>158834726</v>
      </c>
      <c r="T42" s="294" t="s">
        <v>1</v>
      </c>
      <c r="U42" s="407" t="s">
        <v>402</v>
      </c>
      <c r="V42" s="409" t="s">
        <v>457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2.75" x14ac:dyDescent="0.2">
      <c r="B43" s="162" t="s">
        <v>105</v>
      </c>
      <c r="C43" s="44">
        <f>C44-C45</f>
        <v>-153.9</v>
      </c>
      <c r="D43" s="34"/>
      <c r="E43" s="170">
        <f>E44-E45</f>
        <v>-126.10000000000002</v>
      </c>
      <c r="F43" s="30"/>
      <c r="I43" s="67"/>
      <c r="J43" s="67"/>
      <c r="Q43" s="34">
        <v>42</v>
      </c>
      <c r="R43" s="406" t="s">
        <v>98</v>
      </c>
      <c r="S43" s="407">
        <v>158996646</v>
      </c>
      <c r="T43" s="294" t="s">
        <v>1</v>
      </c>
      <c r="U43" s="407" t="s">
        <v>404</v>
      </c>
      <c r="V43" s="409" t="s">
        <v>457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2.75" x14ac:dyDescent="0.2">
      <c r="B44" s="171" t="s">
        <v>107</v>
      </c>
      <c r="C44" s="28">
        <v>74.099999999999994</v>
      </c>
      <c r="D44" s="48"/>
      <c r="E44" s="172">
        <v>365.5</v>
      </c>
      <c r="F44" s="30"/>
      <c r="I44" s="67"/>
      <c r="J44" s="67"/>
      <c r="M44" s="67"/>
      <c r="N44" s="67"/>
      <c r="O44" s="67"/>
      <c r="P44" s="67"/>
      <c r="Q44" s="34">
        <v>43</v>
      </c>
      <c r="R44" s="406" t="s">
        <v>100</v>
      </c>
      <c r="S44" s="407">
        <v>258847030</v>
      </c>
      <c r="T44" s="294" t="s">
        <v>17</v>
      </c>
      <c r="U44" s="407" t="s">
        <v>413</v>
      </c>
      <c r="V44" s="409" t="s">
        <v>457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2.75" x14ac:dyDescent="0.2">
      <c r="B45" s="171" t="s">
        <v>109</v>
      </c>
      <c r="C45" s="26">
        <v>228</v>
      </c>
      <c r="D45" s="48"/>
      <c r="E45" s="173">
        <v>491.6</v>
      </c>
      <c r="F45" s="30"/>
      <c r="I45" s="67"/>
      <c r="J45" s="67"/>
      <c r="M45" s="67"/>
      <c r="N45" s="67"/>
      <c r="O45" s="67"/>
      <c r="P45" s="67"/>
      <c r="Q45" s="34">
        <v>44</v>
      </c>
      <c r="R45" s="406" t="s">
        <v>102</v>
      </c>
      <c r="S45" s="407">
        <v>165717011</v>
      </c>
      <c r="T45" s="294" t="s">
        <v>1</v>
      </c>
      <c r="U45" s="407" t="s">
        <v>402</v>
      </c>
      <c r="V45" s="409" t="s">
        <v>478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s="67" customFormat="1" ht="12.75" x14ac:dyDescent="0.2">
      <c r="A46" s="30"/>
      <c r="B46" s="165" t="s">
        <v>111</v>
      </c>
      <c r="C46" s="41">
        <f>+C40+C41+C42+C43</f>
        <v>25.000000000000199</v>
      </c>
      <c r="D46" s="34"/>
      <c r="E46" s="166">
        <f>+E40+E41+E42+E43</f>
        <v>29.999999999999886</v>
      </c>
      <c r="F46" s="30"/>
      <c r="H46" s="34"/>
      <c r="I46" s="34"/>
      <c r="J46" s="34"/>
      <c r="K46" s="34"/>
      <c r="L46" s="34"/>
      <c r="Q46" s="34">
        <v>45</v>
      </c>
      <c r="R46" s="410" t="s">
        <v>104</v>
      </c>
      <c r="S46" s="411">
        <v>235014830</v>
      </c>
      <c r="T46" s="294" t="s">
        <v>10</v>
      </c>
      <c r="U46" s="412" t="s">
        <v>404</v>
      </c>
      <c r="V46" s="409" t="s">
        <v>447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2.75" x14ac:dyDescent="0.2">
      <c r="B47" s="162" t="s">
        <v>113</v>
      </c>
      <c r="C47" s="5"/>
      <c r="D47" s="49"/>
      <c r="E47" s="174"/>
      <c r="F47" s="30"/>
      <c r="Q47" s="34">
        <v>46</v>
      </c>
      <c r="R47" s="406" t="s">
        <v>106</v>
      </c>
      <c r="S47" s="407">
        <v>133154754</v>
      </c>
      <c r="T47" s="294" t="s">
        <v>1</v>
      </c>
      <c r="U47" s="407" t="s">
        <v>46</v>
      </c>
      <c r="V47" s="409" t="s">
        <v>447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2.75" x14ac:dyDescent="0.2">
      <c r="A48" s="30"/>
      <c r="B48" s="165" t="s">
        <v>115</v>
      </c>
      <c r="C48" s="41">
        <f>C46-C47</f>
        <v>25.000000000000199</v>
      </c>
      <c r="D48" s="34"/>
      <c r="E48" s="166">
        <f>E46-E47</f>
        <v>29.999999999999886</v>
      </c>
      <c r="F48" s="30"/>
      <c r="H48" s="34"/>
      <c r="I48" s="34"/>
      <c r="J48" s="34"/>
      <c r="K48" s="34"/>
      <c r="L48" s="34"/>
      <c r="M48" s="34"/>
      <c r="N48" s="34"/>
      <c r="O48" s="34"/>
      <c r="P48" s="34"/>
      <c r="Q48" s="34">
        <v>47</v>
      </c>
      <c r="R48" s="406" t="s">
        <v>108</v>
      </c>
      <c r="S48" s="407">
        <v>132751369</v>
      </c>
      <c r="T48" s="294" t="s">
        <v>1</v>
      </c>
      <c r="U48" s="407" t="s">
        <v>402</v>
      </c>
      <c r="V48" s="409" t="s">
        <v>447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s="67" customFormat="1" ht="12.75" x14ac:dyDescent="0.2">
      <c r="A49" s="30"/>
      <c r="B49" s="175"/>
      <c r="C49" s="93"/>
      <c r="D49" s="34"/>
      <c r="E49" s="176"/>
      <c r="F49" s="30"/>
      <c r="H49" s="34"/>
      <c r="I49" s="34"/>
      <c r="J49" s="34"/>
      <c r="K49" s="34"/>
      <c r="L49" s="34"/>
      <c r="M49" s="34"/>
      <c r="N49" s="34"/>
      <c r="O49" s="34"/>
      <c r="P49" s="34"/>
      <c r="Q49" s="34">
        <v>48</v>
      </c>
      <c r="R49" s="406" t="s">
        <v>110</v>
      </c>
      <c r="S49" s="407">
        <v>132616649</v>
      </c>
      <c r="T49" s="294" t="s">
        <v>1</v>
      </c>
      <c r="U49" s="407" t="s">
        <v>413</v>
      </c>
      <c r="V49" s="409" t="s">
        <v>447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s="67" customFormat="1" ht="30" customHeight="1" x14ac:dyDescent="0.2">
      <c r="A50" s="30"/>
      <c r="B50" s="159"/>
      <c r="C50" s="421" t="s">
        <v>79</v>
      </c>
      <c r="D50" s="421"/>
      <c r="E50" s="422"/>
      <c r="F50" s="30"/>
      <c r="H50" s="34"/>
      <c r="I50" s="34"/>
      <c r="J50" s="34"/>
      <c r="K50" s="34"/>
      <c r="L50" s="34"/>
      <c r="M50" s="34"/>
      <c r="N50" s="34"/>
      <c r="O50" s="34"/>
      <c r="P50" s="34"/>
      <c r="Q50" s="34">
        <v>49</v>
      </c>
      <c r="R50" s="406" t="s">
        <v>112</v>
      </c>
      <c r="S50" s="407">
        <v>132684155</v>
      </c>
      <c r="T50" s="294" t="s">
        <v>1</v>
      </c>
      <c r="U50" s="407" t="s">
        <v>413</v>
      </c>
      <c r="V50" s="409" t="s">
        <v>447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7" customHeight="1" thickBot="1" x14ac:dyDescent="0.25">
      <c r="B51" s="160" t="s">
        <v>119</v>
      </c>
      <c r="C51" s="241" t="s">
        <v>508</v>
      </c>
      <c r="D51" s="37"/>
      <c r="E51" s="242" t="s">
        <v>509</v>
      </c>
      <c r="F51" s="30"/>
      <c r="Q51" s="34">
        <v>50</v>
      </c>
      <c r="R51" s="406" t="s">
        <v>114</v>
      </c>
      <c r="S51" s="407">
        <v>233923260</v>
      </c>
      <c r="T51" s="294" t="s">
        <v>1</v>
      </c>
      <c r="U51" s="407" t="s">
        <v>413</v>
      </c>
      <c r="V51" s="409" t="s">
        <v>447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2.75" x14ac:dyDescent="0.2">
      <c r="B52" s="177" t="s">
        <v>121</v>
      </c>
      <c r="C52" s="1">
        <v>106.2</v>
      </c>
      <c r="D52" s="38"/>
      <c r="E52" s="172">
        <v>110.5</v>
      </c>
      <c r="F52" s="30"/>
      <c r="I52" s="67"/>
      <c r="J52" s="67"/>
      <c r="Q52" s="34">
        <v>51</v>
      </c>
      <c r="R52" s="406" t="s">
        <v>116</v>
      </c>
      <c r="S52" s="407">
        <v>133607044</v>
      </c>
      <c r="T52" s="294" t="s">
        <v>1</v>
      </c>
      <c r="U52" s="407" t="s">
        <v>413</v>
      </c>
      <c r="V52" s="409" t="s">
        <v>447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2.75" x14ac:dyDescent="0.2">
      <c r="B53" s="177" t="s">
        <v>123</v>
      </c>
      <c r="C53" s="24">
        <v>27356.7</v>
      </c>
      <c r="D53" s="48"/>
      <c r="E53" s="178">
        <v>26000.799999999999</v>
      </c>
      <c r="F53" s="30"/>
      <c r="M53" s="67"/>
      <c r="N53" s="67"/>
      <c r="O53" s="67"/>
      <c r="P53" s="67"/>
      <c r="Q53" s="34">
        <v>52</v>
      </c>
      <c r="R53" s="406" t="s">
        <v>117</v>
      </c>
      <c r="S53" s="407">
        <v>135641038</v>
      </c>
      <c r="T53" s="294" t="s">
        <v>1</v>
      </c>
      <c r="U53" s="407" t="s">
        <v>413</v>
      </c>
      <c r="V53" s="409" t="s">
        <v>447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2.75" x14ac:dyDescent="0.2">
      <c r="B54" s="177" t="s">
        <v>125</v>
      </c>
      <c r="C54" s="24">
        <v>0</v>
      </c>
      <c r="D54" s="48"/>
      <c r="E54" s="178">
        <v>0</v>
      </c>
      <c r="F54" s="30"/>
      <c r="Q54" s="34">
        <v>53</v>
      </c>
      <c r="R54" s="406" t="s">
        <v>118</v>
      </c>
      <c r="S54" s="407">
        <v>132532496</v>
      </c>
      <c r="T54" s="294" t="s">
        <v>1</v>
      </c>
      <c r="U54" s="407" t="s">
        <v>413</v>
      </c>
      <c r="V54" s="409" t="s">
        <v>447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2.75" x14ac:dyDescent="0.2">
      <c r="B55" s="177" t="s">
        <v>127</v>
      </c>
      <c r="C55" s="24"/>
      <c r="D55" s="48"/>
      <c r="E55" s="178"/>
      <c r="F55" s="30"/>
      <c r="Q55" s="34">
        <v>54</v>
      </c>
      <c r="R55" s="406" t="s">
        <v>120</v>
      </c>
      <c r="S55" s="407">
        <v>132626180</v>
      </c>
      <c r="T55" s="294" t="s">
        <v>17</v>
      </c>
      <c r="U55" s="407" t="s">
        <v>413</v>
      </c>
      <c r="V55" s="409" t="s">
        <v>447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2.75" x14ac:dyDescent="0.2">
      <c r="B56" s="179" t="s">
        <v>129</v>
      </c>
      <c r="C56" s="46">
        <f>SUM(C52:C55)</f>
        <v>27462.9</v>
      </c>
      <c r="D56" s="34"/>
      <c r="E56" s="180">
        <f>SUM(E52:E55)</f>
        <v>26111.3</v>
      </c>
      <c r="F56" s="30"/>
      <c r="Q56" s="34">
        <v>55</v>
      </c>
      <c r="R56" s="406" t="s">
        <v>122</v>
      </c>
      <c r="S56" s="407">
        <v>133810450</v>
      </c>
      <c r="T56" s="294" t="s">
        <v>17</v>
      </c>
      <c r="U56" s="407" t="s">
        <v>413</v>
      </c>
      <c r="V56" s="409" t="s">
        <v>447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12.75" x14ac:dyDescent="0.2">
      <c r="A57" s="30"/>
      <c r="B57" s="159"/>
      <c r="C57" s="57"/>
      <c r="D57" s="34"/>
      <c r="E57" s="181"/>
      <c r="F57" s="30"/>
      <c r="I57" s="34"/>
      <c r="J57" s="34"/>
      <c r="K57" s="34"/>
      <c r="L57" s="34"/>
      <c r="M57" s="34"/>
      <c r="N57" s="34"/>
      <c r="O57" s="34"/>
      <c r="P57" s="34"/>
      <c r="Q57" s="34">
        <v>56</v>
      </c>
      <c r="R57" s="406" t="s">
        <v>124</v>
      </c>
      <c r="S57" s="407">
        <v>159702357</v>
      </c>
      <c r="T57" s="294" t="s">
        <v>1</v>
      </c>
      <c r="U57" s="407" t="s">
        <v>402</v>
      </c>
      <c r="V57" s="409" t="s">
        <v>475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2.75" customHeight="1" x14ac:dyDescent="0.2">
      <c r="B58" s="182" t="s">
        <v>132</v>
      </c>
      <c r="C58" s="28">
        <v>382.4</v>
      </c>
      <c r="D58" s="48"/>
      <c r="E58" s="172">
        <v>154.30000000000001</v>
      </c>
      <c r="F58" s="30"/>
      <c r="H58" s="67"/>
      <c r="I58" s="67"/>
      <c r="J58" s="67"/>
      <c r="Q58" s="34">
        <v>57</v>
      </c>
      <c r="R58" s="406" t="s">
        <v>126</v>
      </c>
      <c r="S58" s="407">
        <v>301846604</v>
      </c>
      <c r="T58" s="294" t="s">
        <v>1</v>
      </c>
      <c r="U58" s="407" t="s">
        <v>404</v>
      </c>
      <c r="V58" s="409" t="s">
        <v>475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2.75" customHeight="1" x14ac:dyDescent="0.2">
      <c r="B59" s="183" t="s">
        <v>134</v>
      </c>
      <c r="C59" s="24">
        <v>1454.9</v>
      </c>
      <c r="D59" s="48"/>
      <c r="E59" s="178">
        <v>2048.5</v>
      </c>
      <c r="F59" s="30"/>
      <c r="H59" s="67"/>
      <c r="I59" s="67"/>
      <c r="J59" s="67"/>
      <c r="M59" s="67"/>
      <c r="N59" s="67"/>
      <c r="O59" s="67"/>
      <c r="P59" s="67"/>
      <c r="Q59" s="34">
        <v>58</v>
      </c>
      <c r="R59" s="406" t="s">
        <v>128</v>
      </c>
      <c r="S59" s="407">
        <v>166092559</v>
      </c>
      <c r="T59" s="294" t="s">
        <v>1</v>
      </c>
      <c r="U59" s="407" t="s">
        <v>404</v>
      </c>
      <c r="V59" s="409" t="s">
        <v>479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2.75" customHeight="1" x14ac:dyDescent="0.2">
      <c r="B60" s="189" t="s">
        <v>435</v>
      </c>
      <c r="C60" s="24">
        <v>1969.5</v>
      </c>
      <c r="D60" s="48"/>
      <c r="E60" s="178">
        <v>1969.5</v>
      </c>
      <c r="F60" s="30"/>
      <c r="H60" s="67"/>
      <c r="I60" s="67"/>
      <c r="J60" s="67"/>
      <c r="M60" s="67"/>
      <c r="N60" s="67"/>
      <c r="O60" s="67"/>
      <c r="P60" s="67"/>
      <c r="Q60" s="34">
        <v>59</v>
      </c>
      <c r="R60" s="406" t="s">
        <v>130</v>
      </c>
      <c r="S60" s="407">
        <v>161229484</v>
      </c>
      <c r="T60" s="294" t="s">
        <v>1</v>
      </c>
      <c r="U60" s="407" t="s">
        <v>46</v>
      </c>
      <c r="V60" s="409" t="s">
        <v>480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2.75" x14ac:dyDescent="0.2">
      <c r="B61" s="184" t="s">
        <v>136</v>
      </c>
      <c r="C61" s="24"/>
      <c r="D61" s="48"/>
      <c r="E61" s="178"/>
      <c r="F61" s="30"/>
      <c r="H61" s="67"/>
      <c r="I61" s="67"/>
      <c r="J61" s="67"/>
      <c r="M61" s="67"/>
      <c r="N61" s="67"/>
      <c r="O61" s="67"/>
      <c r="P61" s="67"/>
      <c r="Q61" s="34">
        <v>60</v>
      </c>
      <c r="R61" s="406" t="s">
        <v>131</v>
      </c>
      <c r="S61" s="407">
        <v>161130867</v>
      </c>
      <c r="T61" s="294" t="s">
        <v>1</v>
      </c>
      <c r="U61" s="407" t="s">
        <v>413</v>
      </c>
      <c r="V61" s="409" t="s">
        <v>480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2.75" x14ac:dyDescent="0.2">
      <c r="B62" s="184" t="s">
        <v>138</v>
      </c>
      <c r="C62" s="26">
        <v>1129.0999999999999</v>
      </c>
      <c r="D62" s="48"/>
      <c r="E62" s="173">
        <v>1077.9000000000001</v>
      </c>
      <c r="F62" s="30"/>
      <c r="H62" s="67"/>
      <c r="I62" s="67"/>
      <c r="J62" s="67"/>
      <c r="M62" s="67"/>
      <c r="N62" s="67"/>
      <c r="O62" s="67"/>
      <c r="P62" s="67"/>
      <c r="Q62" s="34">
        <v>61</v>
      </c>
      <c r="R62" s="406" t="s">
        <v>133</v>
      </c>
      <c r="S62" s="407">
        <v>161186428</v>
      </c>
      <c r="T62" s="294" t="s">
        <v>1</v>
      </c>
      <c r="U62" s="407" t="s">
        <v>402</v>
      </c>
      <c r="V62" s="409" t="s">
        <v>480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2.75" x14ac:dyDescent="0.2">
      <c r="B63" s="179" t="s">
        <v>140</v>
      </c>
      <c r="C63" s="46">
        <f>SUM(C58:C59,C61:C62)</f>
        <v>2966.4</v>
      </c>
      <c r="D63" s="34"/>
      <c r="E63" s="46">
        <f>SUM(E58:E59,E61:E62)</f>
        <v>3280.7000000000003</v>
      </c>
      <c r="F63" s="30"/>
      <c r="I63" s="67"/>
      <c r="J63" s="67"/>
      <c r="M63" s="67"/>
      <c r="N63" s="67"/>
      <c r="O63" s="67"/>
      <c r="P63" s="67"/>
      <c r="Q63" s="34">
        <v>62</v>
      </c>
      <c r="R63" s="406" t="s">
        <v>135</v>
      </c>
      <c r="S63" s="407">
        <v>162559136</v>
      </c>
      <c r="T63" s="294" t="s">
        <v>1</v>
      </c>
      <c r="U63" s="407" t="s">
        <v>402</v>
      </c>
      <c r="V63" s="409" t="s">
        <v>481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0.5" customHeight="1" x14ac:dyDescent="0.2">
      <c r="A64" s="30"/>
      <c r="B64" s="179"/>
      <c r="C64" s="46"/>
      <c r="D64" s="34"/>
      <c r="E64" s="180"/>
      <c r="F64" s="30"/>
      <c r="I64" s="34"/>
      <c r="J64" s="34"/>
      <c r="K64" s="34"/>
      <c r="L64" s="34"/>
      <c r="Q64" s="34">
        <v>63</v>
      </c>
      <c r="R64" s="406" t="s">
        <v>137</v>
      </c>
      <c r="S64" s="407">
        <v>162441351</v>
      </c>
      <c r="T64" s="294" t="s">
        <v>1</v>
      </c>
      <c r="U64" s="407" t="s">
        <v>46</v>
      </c>
      <c r="V64" s="409" t="s">
        <v>481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s="67" customFormat="1" ht="12.75" x14ac:dyDescent="0.2">
      <c r="A65" s="30"/>
      <c r="B65" s="179" t="s">
        <v>142</v>
      </c>
      <c r="C65" s="11">
        <v>113.6</v>
      </c>
      <c r="D65" s="49"/>
      <c r="E65" s="185">
        <v>145.80000000000001</v>
      </c>
      <c r="F65" s="30"/>
      <c r="H65" s="34"/>
      <c r="K65" s="34"/>
      <c r="L65" s="34"/>
      <c r="M65" s="34"/>
      <c r="N65" s="34"/>
      <c r="O65" s="34"/>
      <c r="P65" s="34"/>
      <c r="Q65" s="34">
        <v>64</v>
      </c>
      <c r="R65" s="406" t="s">
        <v>139</v>
      </c>
      <c r="S65" s="407">
        <v>162732556</v>
      </c>
      <c r="T65" s="294" t="s">
        <v>1</v>
      </c>
      <c r="U65" s="407" t="s">
        <v>413</v>
      </c>
      <c r="V65" s="409" t="s">
        <v>481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s="67" customFormat="1" ht="12.75" x14ac:dyDescent="0.2">
      <c r="A66" s="30"/>
      <c r="B66" s="179"/>
      <c r="C66" s="46"/>
      <c r="D66" s="34"/>
      <c r="E66" s="180"/>
      <c r="F66" s="30"/>
      <c r="I66" s="34"/>
      <c r="J66" s="34"/>
      <c r="K66" s="34"/>
      <c r="L66" s="34"/>
      <c r="Q66" s="34">
        <v>65</v>
      </c>
      <c r="R66" s="410" t="s">
        <v>141</v>
      </c>
      <c r="S66" s="411">
        <v>140089260</v>
      </c>
      <c r="T66" s="294" t="s">
        <v>10</v>
      </c>
      <c r="U66" s="412" t="s">
        <v>402</v>
      </c>
      <c r="V66" s="409" t="s">
        <v>448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s="67" customFormat="1" ht="12.75" x14ac:dyDescent="0.2">
      <c r="A67" s="30"/>
      <c r="B67" s="179" t="s">
        <v>145</v>
      </c>
      <c r="C67" s="24"/>
      <c r="D67" s="48"/>
      <c r="E67" s="178"/>
      <c r="F67" s="30"/>
      <c r="K67" s="34"/>
      <c r="L67" s="34"/>
      <c r="M67" s="34"/>
      <c r="N67" s="34"/>
      <c r="O67" s="34"/>
      <c r="P67" s="34"/>
      <c r="Q67" s="34">
        <v>66</v>
      </c>
      <c r="R67" s="406" t="s">
        <v>143</v>
      </c>
      <c r="S67" s="407">
        <v>140249252</v>
      </c>
      <c r="T67" s="294" t="s">
        <v>10</v>
      </c>
      <c r="U67" s="408" t="s">
        <v>404</v>
      </c>
      <c r="V67" s="409" t="s">
        <v>448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s="67" customFormat="1" ht="12.75" x14ac:dyDescent="0.2">
      <c r="A68" s="30"/>
      <c r="B68" s="159"/>
      <c r="C68" s="47"/>
      <c r="D68" s="34"/>
      <c r="E68" s="181"/>
      <c r="F68" s="30"/>
      <c r="K68" s="34"/>
      <c r="L68" s="34"/>
      <c r="Q68" s="34">
        <v>67</v>
      </c>
      <c r="R68" s="410" t="s">
        <v>144</v>
      </c>
      <c r="S68" s="411">
        <v>163743744</v>
      </c>
      <c r="T68" s="294" t="s">
        <v>1</v>
      </c>
      <c r="U68" s="412" t="s">
        <v>405</v>
      </c>
      <c r="V68" s="409" t="s">
        <v>448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3.5" customHeight="1" x14ac:dyDescent="0.2">
      <c r="B69" s="186" t="s">
        <v>147</v>
      </c>
      <c r="C69" s="46">
        <f>SUM(C56,C63,C65,C67)</f>
        <v>30542.9</v>
      </c>
      <c r="D69" s="34"/>
      <c r="E69" s="180">
        <f>SUM(E56,E63,E65,E67)</f>
        <v>29537.8</v>
      </c>
      <c r="F69" s="30"/>
      <c r="H69" s="67"/>
      <c r="I69" s="67"/>
      <c r="J69" s="67"/>
      <c r="M69" s="67"/>
      <c r="N69" s="67"/>
      <c r="O69" s="67"/>
      <c r="P69" s="67"/>
      <c r="Q69" s="34">
        <v>68</v>
      </c>
      <c r="R69" s="406" t="s">
        <v>535</v>
      </c>
      <c r="S69" s="407">
        <v>140033557</v>
      </c>
      <c r="T69" s="294" t="s">
        <v>1</v>
      </c>
      <c r="U69" s="408" t="s">
        <v>46</v>
      </c>
      <c r="V69" s="409" t="s">
        <v>448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67" customFormat="1" ht="12.75" x14ac:dyDescent="0.2">
      <c r="A70" s="30"/>
      <c r="B70" s="187"/>
      <c r="C70" s="47"/>
      <c r="D70" s="34"/>
      <c r="E70" s="181"/>
      <c r="F70" s="30"/>
      <c r="K70" s="34"/>
      <c r="L70" s="34"/>
      <c r="Q70" s="34">
        <v>69</v>
      </c>
      <c r="R70" s="406" t="s">
        <v>148</v>
      </c>
      <c r="S70" s="407">
        <v>140842886</v>
      </c>
      <c r="T70" s="294" t="s">
        <v>1</v>
      </c>
      <c r="U70" s="407" t="s">
        <v>413</v>
      </c>
      <c r="V70" s="409" t="s">
        <v>448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" x14ac:dyDescent="0.2">
      <c r="B71" s="188" t="s">
        <v>149</v>
      </c>
      <c r="C71" s="4">
        <v>463.4</v>
      </c>
      <c r="D71" s="48"/>
      <c r="E71" s="178">
        <v>463.4</v>
      </c>
      <c r="F71" s="30"/>
      <c r="H71" s="67"/>
      <c r="I71" s="67"/>
      <c r="J71" s="67"/>
      <c r="M71" s="67"/>
      <c r="N71" s="67"/>
      <c r="O71" s="67"/>
      <c r="P71" s="67"/>
      <c r="Q71" s="34">
        <v>70</v>
      </c>
      <c r="R71" s="406" t="s">
        <v>150</v>
      </c>
      <c r="S71" s="407">
        <v>141525547</v>
      </c>
      <c r="T71" s="294" t="s">
        <v>1</v>
      </c>
      <c r="U71" s="407" t="s">
        <v>413</v>
      </c>
      <c r="V71" s="409" t="s">
        <v>448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.75" customHeight="1" x14ac:dyDescent="0.2">
      <c r="A72" s="30"/>
      <c r="B72" s="189" t="s">
        <v>151</v>
      </c>
      <c r="C72" s="4">
        <v>463.4</v>
      </c>
      <c r="D72" s="48"/>
      <c r="E72" s="178">
        <v>463.4</v>
      </c>
      <c r="F72" s="30"/>
      <c r="K72" s="34"/>
      <c r="L72" s="34"/>
      <c r="Q72" s="34">
        <v>71</v>
      </c>
      <c r="R72" s="406" t="s">
        <v>152</v>
      </c>
      <c r="S72" s="407">
        <v>140786882</v>
      </c>
      <c r="T72" s="294" t="s">
        <v>1</v>
      </c>
      <c r="U72" s="407" t="s">
        <v>413</v>
      </c>
      <c r="V72" s="409" t="s">
        <v>448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2.75" x14ac:dyDescent="0.2">
      <c r="A73" s="30"/>
      <c r="B73" s="420" t="s">
        <v>153</v>
      </c>
      <c r="C73" s="4"/>
      <c r="D73" s="48"/>
      <c r="E73" s="178"/>
      <c r="F73" s="30"/>
      <c r="K73" s="34"/>
      <c r="L73" s="34"/>
      <c r="Q73" s="34">
        <v>72</v>
      </c>
      <c r="R73" s="406" t="s">
        <v>154</v>
      </c>
      <c r="S73" s="407">
        <v>302827126</v>
      </c>
      <c r="T73" s="294" t="s">
        <v>1</v>
      </c>
      <c r="U73" s="407" t="s">
        <v>404</v>
      </c>
      <c r="V73" s="409" t="s">
        <v>473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2.75" x14ac:dyDescent="0.2">
      <c r="A74" s="30"/>
      <c r="B74" s="188" t="s">
        <v>155</v>
      </c>
      <c r="C74" s="4"/>
      <c r="D74" s="48"/>
      <c r="E74" s="178"/>
      <c r="F74" s="30"/>
      <c r="K74" s="34"/>
      <c r="L74" s="34"/>
      <c r="Q74" s="34">
        <v>73</v>
      </c>
      <c r="R74" s="406" t="s">
        <v>156</v>
      </c>
      <c r="S74" s="407">
        <v>163252987</v>
      </c>
      <c r="T74" s="294" t="s">
        <v>1</v>
      </c>
      <c r="U74" s="407" t="s">
        <v>413</v>
      </c>
      <c r="V74" s="409" t="s">
        <v>473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2.75" x14ac:dyDescent="0.2">
      <c r="A75" s="30"/>
      <c r="B75" s="188" t="s">
        <v>157</v>
      </c>
      <c r="C75" s="4"/>
      <c r="D75" s="48"/>
      <c r="E75" s="178"/>
      <c r="F75" s="30"/>
      <c r="K75" s="34"/>
      <c r="L75" s="34"/>
      <c r="Q75" s="34">
        <v>74</v>
      </c>
      <c r="R75" s="406" t="s">
        <v>158</v>
      </c>
      <c r="S75" s="407">
        <v>163934977</v>
      </c>
      <c r="T75" s="294" t="s">
        <v>17</v>
      </c>
      <c r="U75" s="407" t="s">
        <v>413</v>
      </c>
      <c r="V75" s="409" t="s">
        <v>460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67" customFormat="1" ht="12.75" x14ac:dyDescent="0.2">
      <c r="A76" s="30"/>
      <c r="B76" s="188" t="s">
        <v>159</v>
      </c>
      <c r="C76" s="4">
        <v>6243.6</v>
      </c>
      <c r="D76" s="48"/>
      <c r="E76" s="178">
        <v>5931.4</v>
      </c>
      <c r="F76" s="30"/>
      <c r="K76" s="34"/>
      <c r="L76" s="34"/>
      <c r="Q76" s="34">
        <v>75</v>
      </c>
      <c r="R76" s="406" t="s">
        <v>160</v>
      </c>
      <c r="S76" s="407">
        <v>163994426</v>
      </c>
      <c r="T76" s="294" t="s">
        <v>1</v>
      </c>
      <c r="U76" s="407" t="s">
        <v>402</v>
      </c>
      <c r="V76" s="409" t="s">
        <v>460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2.75" x14ac:dyDescent="0.2">
      <c r="A77" s="30"/>
      <c r="B77" s="188" t="s">
        <v>161</v>
      </c>
      <c r="C77" s="4">
        <v>81.099999999999994</v>
      </c>
      <c r="D77" s="48"/>
      <c r="E77" s="178">
        <v>81.099999999999994</v>
      </c>
      <c r="F77" s="30"/>
      <c r="H77" s="34"/>
      <c r="K77" s="34"/>
      <c r="L77" s="34"/>
      <c r="Q77" s="34">
        <v>76</v>
      </c>
      <c r="R77" s="406" t="s">
        <v>162</v>
      </c>
      <c r="S77" s="407">
        <v>163994611</v>
      </c>
      <c r="T77" s="294" t="s">
        <v>1</v>
      </c>
      <c r="U77" s="407" t="s">
        <v>46</v>
      </c>
      <c r="V77" s="409" t="s">
        <v>460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67" customFormat="1" ht="12.75" x14ac:dyDescent="0.2">
      <c r="A78" s="30"/>
      <c r="B78" s="189" t="s">
        <v>163</v>
      </c>
      <c r="C78" s="4">
        <v>81.099999999999994</v>
      </c>
      <c r="D78" s="48"/>
      <c r="E78" s="178">
        <v>81.099999999999994</v>
      </c>
      <c r="F78" s="30"/>
      <c r="I78" s="34"/>
      <c r="J78" s="34"/>
      <c r="K78" s="34"/>
      <c r="L78" s="34"/>
      <c r="Q78" s="34">
        <v>77</v>
      </c>
      <c r="R78" s="406" t="s">
        <v>164</v>
      </c>
      <c r="S78" s="407">
        <v>300531865</v>
      </c>
      <c r="T78" s="294" t="s">
        <v>1</v>
      </c>
      <c r="U78" s="407" t="s">
        <v>413</v>
      </c>
      <c r="V78" s="409" t="s">
        <v>460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2.75" x14ac:dyDescent="0.2">
      <c r="A79" s="30"/>
      <c r="B79" s="188" t="s">
        <v>165</v>
      </c>
      <c r="C79" s="4">
        <v>774.8</v>
      </c>
      <c r="D79" s="48"/>
      <c r="E79" s="178">
        <v>1116.8</v>
      </c>
      <c r="F79" s="30"/>
      <c r="K79" s="34"/>
      <c r="L79" s="34"/>
      <c r="M79" s="34"/>
      <c r="N79" s="34"/>
      <c r="O79" s="34"/>
      <c r="P79" s="34"/>
      <c r="Q79" s="34">
        <v>78</v>
      </c>
      <c r="R79" s="410" t="s">
        <v>166</v>
      </c>
      <c r="S79" s="411">
        <v>164294882</v>
      </c>
      <c r="T79" s="294" t="s">
        <v>1</v>
      </c>
      <c r="U79" s="410" t="s">
        <v>404</v>
      </c>
      <c r="V79" s="409" t="s">
        <v>460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2.75" x14ac:dyDescent="0.2">
      <c r="A80" s="30"/>
      <c r="B80" s="165" t="s">
        <v>167</v>
      </c>
      <c r="C80" s="46">
        <f>SUM(C71,C73:C77,C79:C79)</f>
        <v>7562.9000000000005</v>
      </c>
      <c r="D80" s="34"/>
      <c r="E80" s="180">
        <f>SUM(E71,E73:E77,E79:E79)</f>
        <v>7592.7</v>
      </c>
      <c r="F80" s="30"/>
      <c r="K80" s="34"/>
      <c r="L80" s="34"/>
      <c r="Q80" s="34">
        <v>79</v>
      </c>
      <c r="R80" s="406" t="s">
        <v>168</v>
      </c>
      <c r="S80" s="407">
        <v>164742773</v>
      </c>
      <c r="T80" s="294" t="s">
        <v>1</v>
      </c>
      <c r="U80" s="407" t="s">
        <v>46</v>
      </c>
      <c r="V80" s="409" t="s">
        <v>483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2.75" x14ac:dyDescent="0.2">
      <c r="A81" s="30"/>
      <c r="B81" s="162"/>
      <c r="C81" s="47"/>
      <c r="D81" s="34"/>
      <c r="E81" s="181"/>
      <c r="F81" s="30"/>
      <c r="G81" s="34"/>
      <c r="K81" s="34"/>
      <c r="L81" s="34"/>
      <c r="Q81" s="34">
        <v>80</v>
      </c>
      <c r="R81" s="406" t="s">
        <v>169</v>
      </c>
      <c r="S81" s="407">
        <v>164702526</v>
      </c>
      <c r="T81" s="294" t="s">
        <v>1</v>
      </c>
      <c r="U81" s="407" t="s">
        <v>413</v>
      </c>
      <c r="V81" s="409" t="s">
        <v>483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2.75" x14ac:dyDescent="0.2">
      <c r="A82" s="30"/>
      <c r="B82" s="165" t="s">
        <v>170</v>
      </c>
      <c r="C82" s="11">
        <v>13485.4</v>
      </c>
      <c r="D82" s="58"/>
      <c r="E82" s="190">
        <v>12987.4</v>
      </c>
      <c r="F82" s="30"/>
      <c r="G82" s="34"/>
      <c r="H82" s="34"/>
      <c r="K82" s="34"/>
      <c r="L82" s="34"/>
      <c r="Q82" s="34">
        <v>81</v>
      </c>
      <c r="R82" s="406" t="s">
        <v>171</v>
      </c>
      <c r="S82" s="407">
        <v>164702145</v>
      </c>
      <c r="T82" s="294" t="s">
        <v>1</v>
      </c>
      <c r="U82" s="407" t="s">
        <v>402</v>
      </c>
      <c r="V82" s="409" t="s">
        <v>483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2.75" x14ac:dyDescent="0.2">
      <c r="A83" s="30"/>
      <c r="B83" s="165"/>
      <c r="C83" s="47"/>
      <c r="D83" s="34"/>
      <c r="E83" s="181"/>
      <c r="F83" s="30"/>
      <c r="H83" s="34"/>
      <c r="I83" s="34"/>
      <c r="J83" s="34"/>
      <c r="K83" s="34"/>
      <c r="L83" s="34"/>
      <c r="Q83" s="34">
        <v>82</v>
      </c>
      <c r="R83" s="406" t="s">
        <v>172</v>
      </c>
      <c r="S83" s="407">
        <v>165219441</v>
      </c>
      <c r="T83" s="294" t="s">
        <v>1</v>
      </c>
      <c r="U83" s="407" t="s">
        <v>404</v>
      </c>
      <c r="V83" s="409" t="s">
        <v>468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5.5" x14ac:dyDescent="0.2">
      <c r="B84" s="165" t="s">
        <v>173</v>
      </c>
      <c r="C84" s="5">
        <v>2872.1</v>
      </c>
      <c r="D84" s="49"/>
      <c r="E84" s="174">
        <v>2971.2</v>
      </c>
      <c r="F84" s="30"/>
      <c r="Q84" s="34">
        <v>83</v>
      </c>
      <c r="R84" s="406" t="s">
        <v>174</v>
      </c>
      <c r="S84" s="407">
        <v>165171377</v>
      </c>
      <c r="T84" s="294" t="s">
        <v>1</v>
      </c>
      <c r="U84" s="416" t="s">
        <v>402</v>
      </c>
      <c r="V84" s="409" t="s">
        <v>468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2.75" x14ac:dyDescent="0.2">
      <c r="A85" s="30"/>
      <c r="B85" s="162"/>
      <c r="C85" s="47"/>
      <c r="D85" s="34"/>
      <c r="E85" s="181"/>
      <c r="F85" s="30"/>
      <c r="H85" s="34"/>
      <c r="I85" s="34"/>
      <c r="J85" s="34"/>
      <c r="K85" s="34"/>
      <c r="L85" s="34"/>
      <c r="M85" s="34"/>
      <c r="N85" s="34"/>
      <c r="O85" s="34"/>
      <c r="P85" s="34"/>
      <c r="Q85" s="34">
        <v>84</v>
      </c>
      <c r="R85" s="406" t="s">
        <v>176</v>
      </c>
      <c r="S85" s="407">
        <v>251168030</v>
      </c>
      <c r="T85" s="294" t="s">
        <v>1</v>
      </c>
      <c r="U85" s="407" t="s">
        <v>46</v>
      </c>
      <c r="V85" s="409" t="s">
        <v>485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2.75" x14ac:dyDescent="0.2">
      <c r="A86" s="30"/>
      <c r="B86" s="171" t="s">
        <v>175</v>
      </c>
      <c r="C86" s="24">
        <v>3846.7</v>
      </c>
      <c r="D86" s="48"/>
      <c r="E86" s="178">
        <v>3600.8</v>
      </c>
      <c r="F86" s="30"/>
      <c r="H86" s="34"/>
      <c r="I86" s="34"/>
      <c r="J86" s="34"/>
      <c r="K86" s="34"/>
      <c r="L86" s="34"/>
      <c r="M86" s="34"/>
      <c r="N86" s="34"/>
      <c r="O86" s="34"/>
      <c r="P86" s="34"/>
      <c r="Q86" s="34">
        <v>85</v>
      </c>
      <c r="R86" s="406" t="s">
        <v>178</v>
      </c>
      <c r="S86" s="407">
        <v>151425755</v>
      </c>
      <c r="T86" s="294" t="s">
        <v>1</v>
      </c>
      <c r="U86" s="407" t="s">
        <v>404</v>
      </c>
      <c r="V86" s="409" t="s">
        <v>485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2.75" x14ac:dyDescent="0.2">
      <c r="A87" s="30"/>
      <c r="B87" s="191" t="s">
        <v>440</v>
      </c>
      <c r="C87" s="11">
        <v>3753.4</v>
      </c>
      <c r="D87" s="48"/>
      <c r="E87" s="178">
        <v>3523.5</v>
      </c>
      <c r="F87" s="30"/>
      <c r="H87" s="34"/>
      <c r="I87" s="34"/>
      <c r="J87" s="34"/>
      <c r="K87" s="34"/>
      <c r="L87" s="34"/>
      <c r="M87" s="34"/>
      <c r="N87" s="34"/>
      <c r="O87" s="34"/>
      <c r="P87" s="34"/>
      <c r="Q87" s="34">
        <v>86</v>
      </c>
      <c r="R87" s="406" t="s">
        <v>180</v>
      </c>
      <c r="S87" s="407">
        <v>151104226</v>
      </c>
      <c r="T87" s="294" t="s">
        <v>1</v>
      </c>
      <c r="U87" s="407" t="s">
        <v>402</v>
      </c>
      <c r="V87" s="409" t="s">
        <v>485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2.75" customHeight="1" x14ac:dyDescent="0.2">
      <c r="A88" s="30"/>
      <c r="B88" s="191" t="s">
        <v>177</v>
      </c>
      <c r="C88" s="4"/>
      <c r="D88" s="48"/>
      <c r="E88" s="178"/>
      <c r="F88" s="30"/>
      <c r="H88" s="34"/>
      <c r="I88" s="34"/>
      <c r="J88" s="34"/>
      <c r="K88" s="34"/>
      <c r="L88" s="34"/>
      <c r="M88" s="34"/>
      <c r="N88" s="34"/>
      <c r="O88" s="34"/>
      <c r="P88" s="34"/>
      <c r="Q88" s="34">
        <v>87</v>
      </c>
      <c r="R88" s="410" t="s">
        <v>183</v>
      </c>
      <c r="S88" s="411">
        <v>151479265</v>
      </c>
      <c r="T88" s="294" t="s">
        <v>1</v>
      </c>
      <c r="U88" s="412" t="s">
        <v>405</v>
      </c>
      <c r="V88" s="409" t="s">
        <v>485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3.5" customHeight="1" x14ac:dyDescent="0.2">
      <c r="B89" s="171" t="s">
        <v>179</v>
      </c>
      <c r="C89" s="4">
        <v>2775.8</v>
      </c>
      <c r="D89" s="48"/>
      <c r="E89" s="178">
        <v>2385.6999999999998</v>
      </c>
      <c r="F89" s="30"/>
      <c r="H89" s="67"/>
      <c r="Q89" s="34">
        <v>88</v>
      </c>
      <c r="R89" s="406" t="s">
        <v>185</v>
      </c>
      <c r="S89" s="407">
        <v>166901968</v>
      </c>
      <c r="T89" s="294" t="s">
        <v>1</v>
      </c>
      <c r="U89" s="408" t="s">
        <v>404</v>
      </c>
      <c r="V89" s="409" t="s">
        <v>486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3.5" customHeight="1" x14ac:dyDescent="0.2">
      <c r="B90" s="191" t="s">
        <v>440</v>
      </c>
      <c r="C90" s="4">
        <v>977.8</v>
      </c>
      <c r="D90" s="48"/>
      <c r="E90" s="178">
        <v>376.1</v>
      </c>
      <c r="F90" s="30"/>
      <c r="H90" s="67"/>
      <c r="Q90" s="34">
        <v>89</v>
      </c>
      <c r="R90" s="406" t="s">
        <v>186</v>
      </c>
      <c r="S90" s="407">
        <v>166486116</v>
      </c>
      <c r="T90" s="294" t="s">
        <v>1</v>
      </c>
      <c r="U90" s="408" t="s">
        <v>402</v>
      </c>
      <c r="V90" s="409" t="s">
        <v>486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2.75" customHeight="1" x14ac:dyDescent="0.2">
      <c r="B91" s="191" t="s">
        <v>181</v>
      </c>
      <c r="C91" s="4">
        <v>1175.0999999999999</v>
      </c>
      <c r="D91" s="48"/>
      <c r="E91" s="178">
        <v>1048</v>
      </c>
      <c r="F91" s="30"/>
      <c r="H91" s="67"/>
      <c r="I91" s="67"/>
      <c r="J91" s="67"/>
      <c r="Q91" s="34">
        <v>90</v>
      </c>
      <c r="R91" s="410" t="s">
        <v>188</v>
      </c>
      <c r="S91" s="411">
        <v>171780190</v>
      </c>
      <c r="T91" s="294" t="s">
        <v>1</v>
      </c>
      <c r="U91" s="412" t="s">
        <v>405</v>
      </c>
      <c r="V91" s="409" t="s">
        <v>486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4.25" customHeight="1" x14ac:dyDescent="0.2">
      <c r="B92" s="240" t="s">
        <v>182</v>
      </c>
      <c r="C92" s="24"/>
      <c r="D92" s="48"/>
      <c r="E92" s="178"/>
      <c r="F92" s="30"/>
      <c r="H92" s="67"/>
      <c r="I92" s="67"/>
      <c r="J92" s="67"/>
      <c r="M92" s="67"/>
      <c r="N92" s="67"/>
      <c r="O92" s="67"/>
      <c r="P92" s="67"/>
      <c r="Q92" s="34">
        <v>91</v>
      </c>
      <c r="R92" s="406" t="s">
        <v>189</v>
      </c>
      <c r="S92" s="407">
        <v>166576994</v>
      </c>
      <c r="T92" s="294" t="s">
        <v>1</v>
      </c>
      <c r="U92" s="407" t="s">
        <v>413</v>
      </c>
      <c r="V92" s="409" t="s">
        <v>486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2.75" x14ac:dyDescent="0.2">
      <c r="B93" s="165" t="s">
        <v>184</v>
      </c>
      <c r="C93" s="46">
        <f>SUM(C86,C89)</f>
        <v>6622.5</v>
      </c>
      <c r="D93" s="34"/>
      <c r="E93" s="180">
        <f>SUM(E86,E89)</f>
        <v>5986.5</v>
      </c>
      <c r="F93" s="30"/>
      <c r="H93" s="67"/>
      <c r="I93" s="67"/>
      <c r="J93" s="67"/>
      <c r="M93" s="67"/>
      <c r="N93" s="67"/>
      <c r="O93" s="67"/>
      <c r="P93" s="67"/>
      <c r="Q93" s="34">
        <v>92</v>
      </c>
      <c r="R93" s="406" t="s">
        <v>191</v>
      </c>
      <c r="S93" s="407">
        <v>166552032</v>
      </c>
      <c r="T93" s="294" t="s">
        <v>1</v>
      </c>
      <c r="U93" s="407" t="s">
        <v>46</v>
      </c>
      <c r="V93" s="409" t="s">
        <v>486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2.75" x14ac:dyDescent="0.2">
      <c r="B94" s="165"/>
      <c r="C94" s="46"/>
      <c r="D94" s="34"/>
      <c r="E94" s="180"/>
      <c r="F94" s="30"/>
      <c r="H94" s="67"/>
      <c r="I94" s="67"/>
      <c r="J94" s="67"/>
      <c r="M94" s="67"/>
      <c r="N94" s="67"/>
      <c r="O94" s="67"/>
      <c r="P94" s="67"/>
      <c r="Q94" s="34">
        <v>93</v>
      </c>
      <c r="R94" s="406" t="s">
        <v>192</v>
      </c>
      <c r="S94" s="407">
        <v>166445258</v>
      </c>
      <c r="T94" s="294" t="s">
        <v>1</v>
      </c>
      <c r="U94" s="407" t="s">
        <v>413</v>
      </c>
      <c r="V94" s="409" t="s">
        <v>486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2.75" x14ac:dyDescent="0.2">
      <c r="B95" s="165" t="s">
        <v>187</v>
      </c>
      <c r="C95" s="11"/>
      <c r="D95" s="49"/>
      <c r="E95" s="185"/>
      <c r="F95" s="30"/>
      <c r="I95" s="67"/>
      <c r="J95" s="67"/>
      <c r="M95" s="67"/>
      <c r="N95" s="67"/>
      <c r="O95" s="67"/>
      <c r="P95" s="67"/>
      <c r="Q95" s="34">
        <v>94</v>
      </c>
      <c r="R95" s="406" t="s">
        <v>194</v>
      </c>
      <c r="S95" s="407">
        <v>167520735</v>
      </c>
      <c r="T95" s="294" t="s">
        <v>1</v>
      </c>
      <c r="U95" s="407" t="s">
        <v>46</v>
      </c>
      <c r="V95" s="409" t="s">
        <v>487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s="67" customFormat="1" ht="12.75" x14ac:dyDescent="0.2">
      <c r="A96" s="30"/>
      <c r="B96" s="165"/>
      <c r="C96" s="46"/>
      <c r="D96" s="34"/>
      <c r="E96" s="180"/>
      <c r="F96" s="30"/>
      <c r="I96" s="34"/>
      <c r="J96" s="34"/>
      <c r="K96" s="34"/>
      <c r="L96" s="34"/>
      <c r="Q96" s="34">
        <v>95</v>
      </c>
      <c r="R96" s="406" t="s">
        <v>195</v>
      </c>
      <c r="S96" s="407">
        <v>167610175</v>
      </c>
      <c r="T96" s="294" t="s">
        <v>1</v>
      </c>
      <c r="U96" s="407" t="s">
        <v>404</v>
      </c>
      <c r="V96" s="409" t="s">
        <v>487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s="67" customFormat="1" ht="12.75" x14ac:dyDescent="0.2">
      <c r="A97" s="30"/>
      <c r="B97" s="165" t="s">
        <v>190</v>
      </c>
      <c r="C97" s="11"/>
      <c r="D97" s="49"/>
      <c r="E97" s="178"/>
      <c r="F97" s="30"/>
      <c r="K97" s="34"/>
      <c r="L97" s="34"/>
      <c r="M97" s="34"/>
      <c r="N97" s="34"/>
      <c r="O97" s="34"/>
      <c r="P97" s="34"/>
      <c r="Q97" s="34">
        <v>96</v>
      </c>
      <c r="R97" s="406" t="s">
        <v>197</v>
      </c>
      <c r="S97" s="407">
        <v>167500661</v>
      </c>
      <c r="T97" s="294" t="s">
        <v>1</v>
      </c>
      <c r="U97" s="407" t="s">
        <v>413</v>
      </c>
      <c r="V97" s="409" t="s">
        <v>487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s="67" customFormat="1" ht="12.75" x14ac:dyDescent="0.2">
      <c r="A98" s="30"/>
      <c r="B98" s="159"/>
      <c r="C98" s="47"/>
      <c r="D98" s="34"/>
      <c r="E98" s="181"/>
      <c r="F98" s="30"/>
      <c r="K98" s="34"/>
      <c r="L98" s="34"/>
      <c r="Q98" s="34">
        <v>97</v>
      </c>
      <c r="R98" s="406" t="s">
        <v>198</v>
      </c>
      <c r="S98" s="407">
        <v>167524751</v>
      </c>
      <c r="T98" s="294" t="s">
        <v>1</v>
      </c>
      <c r="U98" s="407" t="s">
        <v>402</v>
      </c>
      <c r="V98" s="409" t="s">
        <v>487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s="67" customFormat="1" ht="12.75" customHeight="1" x14ac:dyDescent="0.2">
      <c r="A99" s="30"/>
      <c r="B99" s="165" t="s">
        <v>193</v>
      </c>
      <c r="C99" s="46">
        <f>SUM(C80,C82,C84,C93,C95,C97)</f>
        <v>30542.899999999998</v>
      </c>
      <c r="D99" s="34"/>
      <c r="E99" s="180">
        <f>SUM(E80,E82,E84,E93,E95,E97)</f>
        <v>29537.8</v>
      </c>
      <c r="F99" s="30"/>
      <c r="H99" s="34"/>
      <c r="K99" s="34"/>
      <c r="L99" s="34"/>
      <c r="Q99" s="34">
        <v>98</v>
      </c>
      <c r="R99" s="406" t="s">
        <v>200</v>
      </c>
      <c r="S99" s="407">
        <v>152703524</v>
      </c>
      <c r="T99" s="294" t="s">
        <v>1</v>
      </c>
      <c r="U99" s="407" t="s">
        <v>413</v>
      </c>
      <c r="V99" s="409" t="s">
        <v>459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67" customFormat="1" ht="12.75" x14ac:dyDescent="0.2">
      <c r="A100" s="30"/>
      <c r="B100" s="165"/>
      <c r="C100" s="50"/>
      <c r="D100" s="34"/>
      <c r="E100" s="192"/>
      <c r="F100" s="30"/>
      <c r="H100" s="34"/>
      <c r="I100" s="34"/>
      <c r="J100" s="34"/>
      <c r="K100" s="34"/>
      <c r="L100" s="34"/>
      <c r="Q100" s="34">
        <v>99</v>
      </c>
      <c r="R100" s="406" t="s">
        <v>201</v>
      </c>
      <c r="S100" s="407">
        <v>152768582</v>
      </c>
      <c r="T100" s="294" t="s">
        <v>1</v>
      </c>
      <c r="U100" s="407" t="s">
        <v>404</v>
      </c>
      <c r="V100" s="409" t="s">
        <v>459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25" customHeight="1" x14ac:dyDescent="0.2">
      <c r="B101" s="165" t="s">
        <v>196</v>
      </c>
      <c r="C101" s="51" t="str">
        <f>IF(ROUND((C69-C99)/2,1)=0,"Balansas",C69-C99)</f>
        <v>Balansas</v>
      </c>
      <c r="D101" s="34"/>
      <c r="E101" s="193" t="str">
        <f>IF(ROUND((E69-E99)/2,1)=0,"Balansas",E69-E99)</f>
        <v>Balansas</v>
      </c>
      <c r="F101" s="30"/>
      <c r="Q101" s="34">
        <v>100</v>
      </c>
      <c r="R101" s="406" t="s">
        <v>203</v>
      </c>
      <c r="S101" s="407">
        <v>152767676</v>
      </c>
      <c r="T101" s="294" t="s">
        <v>1</v>
      </c>
      <c r="U101" s="407" t="s">
        <v>402</v>
      </c>
      <c r="V101" s="409" t="s">
        <v>459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67" customFormat="1" ht="12.75" x14ac:dyDescent="0.2">
      <c r="A102" s="30"/>
      <c r="B102" s="159"/>
      <c r="C102" s="34"/>
      <c r="D102" s="34"/>
      <c r="E102" s="176"/>
      <c r="F102" s="30"/>
      <c r="H102" s="34"/>
      <c r="I102" s="34"/>
      <c r="J102" s="34"/>
      <c r="K102" s="34"/>
      <c r="L102" s="34"/>
      <c r="M102" s="34"/>
      <c r="N102" s="34"/>
      <c r="O102" s="34"/>
      <c r="P102" s="34"/>
      <c r="Q102" s="34">
        <v>101</v>
      </c>
      <c r="R102" s="406" t="s">
        <v>206</v>
      </c>
      <c r="S102" s="407">
        <v>177390158</v>
      </c>
      <c r="T102" s="294" t="s">
        <v>1</v>
      </c>
      <c r="U102" s="407" t="s">
        <v>413</v>
      </c>
      <c r="V102" s="409" t="s">
        <v>488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2.75" x14ac:dyDescent="0.2">
      <c r="A103" s="30"/>
      <c r="B103" s="194" t="s">
        <v>199</v>
      </c>
      <c r="C103" s="56"/>
      <c r="D103" s="49"/>
      <c r="E103" s="195"/>
      <c r="F103" s="30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102</v>
      </c>
      <c r="R103" s="406" t="s">
        <v>209</v>
      </c>
      <c r="S103" s="407">
        <v>167904337</v>
      </c>
      <c r="T103" s="294" t="s">
        <v>1</v>
      </c>
      <c r="U103" s="407" t="s">
        <v>413</v>
      </c>
      <c r="V103" s="409" t="s">
        <v>449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2.75" x14ac:dyDescent="0.2">
      <c r="A104" s="30"/>
      <c r="B104" s="159"/>
      <c r="C104" s="34"/>
      <c r="D104" s="34"/>
      <c r="E104" s="176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>
        <v>103</v>
      </c>
      <c r="R104" s="406" t="s">
        <v>210</v>
      </c>
      <c r="S104" s="407">
        <v>167909640</v>
      </c>
      <c r="T104" s="294" t="s">
        <v>1</v>
      </c>
      <c r="U104" s="407" t="s">
        <v>404</v>
      </c>
      <c r="V104" s="409" t="s">
        <v>449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7" customHeight="1" x14ac:dyDescent="0.2">
      <c r="B105" s="162"/>
      <c r="C105" s="421" t="s">
        <v>79</v>
      </c>
      <c r="D105" s="421"/>
      <c r="E105" s="422"/>
      <c r="F105" s="30"/>
      <c r="Q105" s="34">
        <v>104</v>
      </c>
      <c r="R105" s="406" t="s">
        <v>212</v>
      </c>
      <c r="S105" s="407">
        <v>167922698</v>
      </c>
      <c r="T105" s="294" t="s">
        <v>1</v>
      </c>
      <c r="U105" s="407" t="s">
        <v>402</v>
      </c>
      <c r="V105" s="409" t="s">
        <v>449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7" customHeight="1" thickBot="1" x14ac:dyDescent="0.25">
      <c r="B106" s="160" t="s">
        <v>202</v>
      </c>
      <c r="C106" s="212" t="str">
        <f>C34</f>
        <v>Praėjęs ataskaitinis laikotarpis 2022 m.</v>
      </c>
      <c r="D106" s="37"/>
      <c r="E106" s="213" t="str">
        <f>E34</f>
        <v>Ataskaitinis laikotarpis 2023 m.</v>
      </c>
      <c r="F106" s="30"/>
      <c r="Q106" s="34">
        <v>105</v>
      </c>
      <c r="R106" s="406" t="s">
        <v>213</v>
      </c>
      <c r="S106" s="407">
        <v>167900463</v>
      </c>
      <c r="T106" s="294" t="s">
        <v>10</v>
      </c>
      <c r="U106" s="407" t="s">
        <v>46</v>
      </c>
      <c r="V106" s="409" t="s">
        <v>449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24" x14ac:dyDescent="0.2">
      <c r="B107" s="196" t="s">
        <v>204</v>
      </c>
      <c r="C107" s="243">
        <v>1014.9</v>
      </c>
      <c r="D107" s="49"/>
      <c r="E107" s="244">
        <v>1072</v>
      </c>
      <c r="F107" s="30"/>
      <c r="H107" s="34" t="s">
        <v>205</v>
      </c>
      <c r="Q107" s="34">
        <v>106</v>
      </c>
      <c r="R107" s="406" t="s">
        <v>214</v>
      </c>
      <c r="S107" s="407">
        <v>152447391</v>
      </c>
      <c r="T107" s="294" t="s">
        <v>1</v>
      </c>
      <c r="U107" s="407" t="s">
        <v>402</v>
      </c>
      <c r="V107" s="409" t="s">
        <v>463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7.25" customHeight="1" x14ac:dyDescent="0.2">
      <c r="B108" s="196" t="s">
        <v>207</v>
      </c>
      <c r="C108" s="288">
        <v>2963.6</v>
      </c>
      <c r="D108" s="34"/>
      <c r="E108" s="288">
        <v>2232.1</v>
      </c>
      <c r="F108" s="30"/>
      <c r="H108" s="34" t="s">
        <v>208</v>
      </c>
      <c r="Q108" s="34">
        <v>107</v>
      </c>
      <c r="R108" s="406" t="s">
        <v>215</v>
      </c>
      <c r="S108" s="407">
        <v>152409729</v>
      </c>
      <c r="T108" s="294" t="s">
        <v>1</v>
      </c>
      <c r="U108" s="407" t="s">
        <v>413</v>
      </c>
      <c r="V108" s="409" t="s">
        <v>463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7.25" customHeight="1" x14ac:dyDescent="0.2">
      <c r="B109" s="196" t="s">
        <v>510</v>
      </c>
      <c r="C109" s="288"/>
      <c r="D109" s="34"/>
      <c r="E109" s="11"/>
      <c r="F109" s="30"/>
      <c r="Q109" s="34">
        <v>108</v>
      </c>
      <c r="R109" s="406" t="s">
        <v>216</v>
      </c>
      <c r="S109" s="407">
        <v>152697886</v>
      </c>
      <c r="T109" s="294" t="s">
        <v>1</v>
      </c>
      <c r="U109" s="407" t="s">
        <v>404</v>
      </c>
      <c r="V109" s="409" t="s">
        <v>463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" x14ac:dyDescent="0.2">
      <c r="B110" s="197" t="s">
        <v>211</v>
      </c>
      <c r="C110" s="288">
        <v>0</v>
      </c>
      <c r="D110" s="48"/>
      <c r="E110" s="178">
        <v>0</v>
      </c>
      <c r="F110" s="30"/>
      <c r="Q110" s="34">
        <v>109</v>
      </c>
      <c r="R110" s="406" t="s">
        <v>536</v>
      </c>
      <c r="S110" s="407">
        <v>152492671</v>
      </c>
      <c r="T110" s="294" t="s">
        <v>1</v>
      </c>
      <c r="U110" s="407" t="s">
        <v>413</v>
      </c>
      <c r="V110" s="409" t="s">
        <v>463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2.75" x14ac:dyDescent="0.2">
      <c r="B111" s="197"/>
      <c r="C111" s="34"/>
      <c r="D111" s="34"/>
      <c r="E111" s="176"/>
      <c r="F111" s="30"/>
      <c r="Q111" s="34">
        <v>110</v>
      </c>
      <c r="R111" s="406" t="s">
        <v>442</v>
      </c>
      <c r="S111" s="407">
        <v>304942928</v>
      </c>
      <c r="T111" s="294" t="s">
        <v>17</v>
      </c>
      <c r="U111" s="407" t="s">
        <v>413</v>
      </c>
      <c r="V111" s="409" t="s">
        <v>463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thickBot="1" x14ac:dyDescent="0.25">
      <c r="B112" s="160" t="s">
        <v>217</v>
      </c>
      <c r="C112" s="212" t="str">
        <f>C34</f>
        <v>Praėjęs ataskaitinis laikotarpis 2022 m.</v>
      </c>
      <c r="D112" s="37"/>
      <c r="E112" s="213" t="str">
        <f>E34</f>
        <v>Ataskaitinis laikotarpis 2023 m.</v>
      </c>
      <c r="F112" s="30"/>
      <c r="Q112" s="34">
        <v>111</v>
      </c>
      <c r="R112" s="410" t="s">
        <v>443</v>
      </c>
      <c r="S112" s="411">
        <v>147248313</v>
      </c>
      <c r="T112" s="294" t="s">
        <v>10</v>
      </c>
      <c r="U112" s="412" t="s">
        <v>404</v>
      </c>
      <c r="V112" s="409" t="s">
        <v>450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12.75" x14ac:dyDescent="0.2">
      <c r="B113" s="199" t="s">
        <v>218</v>
      </c>
      <c r="C113" s="60">
        <v>131</v>
      </c>
      <c r="D113" s="134"/>
      <c r="E113" s="200">
        <v>137</v>
      </c>
      <c r="F113" s="30"/>
      <c r="Q113" s="34">
        <v>112</v>
      </c>
      <c r="R113" s="410" t="s">
        <v>444</v>
      </c>
      <c r="S113" s="411">
        <v>147104754</v>
      </c>
      <c r="T113" s="294" t="s">
        <v>1</v>
      </c>
      <c r="U113" s="412" t="s">
        <v>402</v>
      </c>
      <c r="V113" s="409" t="s">
        <v>450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12.75" x14ac:dyDescent="0.2">
      <c r="B114" s="201" t="s">
        <v>219</v>
      </c>
      <c r="C114" s="61"/>
      <c r="D114" s="48"/>
      <c r="E114" s="178"/>
      <c r="F114" s="30"/>
      <c r="Q114" s="34">
        <v>113</v>
      </c>
      <c r="R114" s="406" t="s">
        <v>220</v>
      </c>
      <c r="S114" s="407">
        <v>247025610</v>
      </c>
      <c r="T114" s="294" t="s">
        <v>10</v>
      </c>
      <c r="U114" s="407" t="s">
        <v>413</v>
      </c>
      <c r="V114" s="409" t="s">
        <v>450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2.75" x14ac:dyDescent="0.2">
      <c r="B115" s="199" t="s">
        <v>221</v>
      </c>
      <c r="C115" s="61">
        <v>2364</v>
      </c>
      <c r="D115" s="34"/>
      <c r="E115" s="190">
        <v>3037.8</v>
      </c>
      <c r="F115" s="30"/>
      <c r="Q115" s="34">
        <v>114</v>
      </c>
      <c r="R115" s="406" t="s">
        <v>222</v>
      </c>
      <c r="S115" s="407">
        <v>147024322</v>
      </c>
      <c r="T115" s="294" t="s">
        <v>1</v>
      </c>
      <c r="U115" s="407" t="s">
        <v>46</v>
      </c>
      <c r="V115" s="409" t="s">
        <v>450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24.75" thickBot="1" x14ac:dyDescent="0.25">
      <c r="B116" s="202" t="s">
        <v>223</v>
      </c>
      <c r="C116" s="117"/>
      <c r="D116" s="59"/>
      <c r="E116" s="203"/>
      <c r="F116" s="30"/>
      <c r="Q116" s="34">
        <v>115</v>
      </c>
      <c r="R116" s="406" t="s">
        <v>224</v>
      </c>
      <c r="S116" s="407">
        <v>147146714</v>
      </c>
      <c r="T116" s="294" t="s">
        <v>10</v>
      </c>
      <c r="U116" s="407" t="s">
        <v>413</v>
      </c>
      <c r="V116" s="409" t="s">
        <v>450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3.5" thickBot="1" x14ac:dyDescent="0.25">
      <c r="B117" s="160" t="s">
        <v>225</v>
      </c>
      <c r="C117" s="37"/>
      <c r="D117" s="37"/>
      <c r="E117" s="161"/>
      <c r="F117" s="30"/>
      <c r="Q117" s="34">
        <v>116</v>
      </c>
      <c r="R117" s="406" t="s">
        <v>226</v>
      </c>
      <c r="S117" s="407">
        <v>147026330</v>
      </c>
      <c r="T117" s="294" t="s">
        <v>1</v>
      </c>
      <c r="U117" s="407" t="s">
        <v>413</v>
      </c>
      <c r="V117" s="409" t="s">
        <v>450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86.25" customHeight="1" x14ac:dyDescent="0.2">
      <c r="B118" s="205" t="s">
        <v>227</v>
      </c>
      <c r="C118" s="456"/>
      <c r="D118" s="456"/>
      <c r="E118" s="457"/>
      <c r="F118" s="30"/>
      <c r="Q118" s="34">
        <v>117</v>
      </c>
      <c r="R118" s="406" t="s">
        <v>228</v>
      </c>
      <c r="S118" s="407">
        <v>247737020</v>
      </c>
      <c r="T118" s="294" t="s">
        <v>1</v>
      </c>
      <c r="U118" s="407" t="s">
        <v>413</v>
      </c>
      <c r="V118" s="409" t="s">
        <v>450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4.25" customHeight="1" thickBot="1" x14ac:dyDescent="0.25">
      <c r="B119" s="237"/>
      <c r="C119" s="53"/>
      <c r="D119" s="53"/>
      <c r="E119" s="238"/>
      <c r="F119" s="30"/>
      <c r="Q119" s="34">
        <v>118</v>
      </c>
      <c r="R119" s="406" t="s">
        <v>229</v>
      </c>
      <c r="S119" s="407">
        <v>147146333</v>
      </c>
      <c r="T119" s="294" t="s">
        <v>1</v>
      </c>
      <c r="U119" s="407" t="s">
        <v>413</v>
      </c>
      <c r="V119" s="409" t="s">
        <v>450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2.75" x14ac:dyDescent="0.2">
      <c r="B120" s="204"/>
      <c r="C120" s="34"/>
      <c r="D120" s="34"/>
      <c r="E120" s="176"/>
      <c r="F120" s="30"/>
      <c r="Q120" s="34">
        <v>119</v>
      </c>
      <c r="R120" s="410" t="s">
        <v>230</v>
      </c>
      <c r="S120" s="411">
        <v>300127004</v>
      </c>
      <c r="T120" s="294" t="s">
        <v>1</v>
      </c>
      <c r="U120" s="412" t="s">
        <v>405</v>
      </c>
      <c r="V120" s="409" t="s">
        <v>450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3.25" hidden="1" customHeight="1" x14ac:dyDescent="0.2">
      <c r="B121" s="159"/>
      <c r="C121" s="34"/>
      <c r="D121" s="34"/>
      <c r="E121" s="176"/>
      <c r="F121" s="30"/>
      <c r="Q121" s="34">
        <v>120</v>
      </c>
      <c r="R121" s="406" t="s">
        <v>233</v>
      </c>
      <c r="S121" s="407">
        <v>169236961</v>
      </c>
      <c r="T121" s="294" t="s">
        <v>1</v>
      </c>
      <c r="U121" s="407" t="s">
        <v>402</v>
      </c>
      <c r="V121" s="409" t="s">
        <v>489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2" customHeight="1" x14ac:dyDescent="0.2">
      <c r="B122" s="144" t="s">
        <v>232</v>
      </c>
      <c r="C122" s="83"/>
      <c r="D122" s="83"/>
      <c r="E122" s="206"/>
      <c r="F122" s="30"/>
      <c r="Q122" s="34">
        <v>121</v>
      </c>
      <c r="R122" s="406" t="s">
        <v>235</v>
      </c>
      <c r="S122" s="407">
        <v>169139957</v>
      </c>
      <c r="T122" s="294" t="s">
        <v>1</v>
      </c>
      <c r="U122" s="407" t="s">
        <v>46</v>
      </c>
      <c r="V122" s="409" t="s">
        <v>489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15" customHeight="1" x14ac:dyDescent="0.2">
      <c r="B123" s="159" t="s">
        <v>234</v>
      </c>
      <c r="C123" s="462">
        <v>45412</v>
      </c>
      <c r="D123" s="462"/>
      <c r="E123" s="463"/>
      <c r="F123" s="30"/>
      <c r="Q123" s="34">
        <v>122</v>
      </c>
      <c r="R123" s="406" t="s">
        <v>237</v>
      </c>
      <c r="S123" s="407">
        <v>169167554</v>
      </c>
      <c r="T123" s="294" t="s">
        <v>1</v>
      </c>
      <c r="U123" s="407" t="s">
        <v>413</v>
      </c>
      <c r="V123" s="409" t="s">
        <v>489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6.5" customHeight="1" x14ac:dyDescent="0.2">
      <c r="B124" s="159" t="s">
        <v>236</v>
      </c>
      <c r="C124" s="464" t="s">
        <v>546</v>
      </c>
      <c r="D124" s="464"/>
      <c r="E124" s="465"/>
      <c r="F124" s="30"/>
      <c r="Q124" s="34">
        <v>123</v>
      </c>
      <c r="R124" s="406" t="s">
        <v>239</v>
      </c>
      <c r="S124" s="407">
        <v>169176222</v>
      </c>
      <c r="T124" s="294" t="s">
        <v>1</v>
      </c>
      <c r="U124" s="407" t="s">
        <v>413</v>
      </c>
      <c r="V124" s="409" t="s">
        <v>489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customHeight="1" x14ac:dyDescent="0.2">
      <c r="B125" s="207" t="s">
        <v>238</v>
      </c>
      <c r="C125" s="452" t="s">
        <v>547</v>
      </c>
      <c r="D125" s="452"/>
      <c r="E125" s="453"/>
      <c r="F125" s="30"/>
      <c r="Q125" s="34">
        <v>124</v>
      </c>
      <c r="R125" s="406" t="s">
        <v>241</v>
      </c>
      <c r="S125" s="407">
        <v>271042320</v>
      </c>
      <c r="T125" s="294" t="s">
        <v>17</v>
      </c>
      <c r="U125" s="407" t="s">
        <v>413</v>
      </c>
      <c r="V125" s="409" t="s">
        <v>490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29.25" customHeight="1" x14ac:dyDescent="0.2">
      <c r="B126" s="208" t="s">
        <v>240</v>
      </c>
      <c r="C126" s="454"/>
      <c r="D126" s="454"/>
      <c r="E126" s="455"/>
      <c r="F126" s="30"/>
      <c r="Q126" s="34">
        <v>125</v>
      </c>
      <c r="R126" s="406" t="s">
        <v>242</v>
      </c>
      <c r="S126" s="407">
        <v>269814430</v>
      </c>
      <c r="T126" s="294" t="s">
        <v>1</v>
      </c>
      <c r="U126" s="407" t="s">
        <v>46</v>
      </c>
      <c r="V126" s="409" t="s">
        <v>490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3.5" thickBot="1" x14ac:dyDescent="0.25">
      <c r="B127" s="209"/>
      <c r="C127" s="210"/>
      <c r="D127" s="210"/>
      <c r="E127" s="211"/>
      <c r="F127" s="30"/>
      <c r="Q127" s="34">
        <v>126</v>
      </c>
      <c r="R127" s="406" t="s">
        <v>243</v>
      </c>
      <c r="S127" s="407">
        <v>170535455</v>
      </c>
      <c r="T127" s="294" t="s">
        <v>1</v>
      </c>
      <c r="U127" s="407" t="s">
        <v>404</v>
      </c>
      <c r="V127" s="409" t="s">
        <v>490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12.75" x14ac:dyDescent="0.2">
      <c r="F128" s="30"/>
      <c r="G128" s="30"/>
      <c r="Q128" s="34">
        <v>127</v>
      </c>
      <c r="R128" s="406" t="s">
        <v>244</v>
      </c>
      <c r="S128" s="407">
        <v>169845485</v>
      </c>
      <c r="T128" s="294" t="s">
        <v>1</v>
      </c>
      <c r="U128" s="407" t="s">
        <v>402</v>
      </c>
      <c r="V128" s="409" t="s">
        <v>490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6:51" ht="12.75" x14ac:dyDescent="0.2">
      <c r="F129" s="30"/>
      <c r="G129" s="30"/>
      <c r="Q129" s="34">
        <v>128</v>
      </c>
      <c r="R129" s="406" t="s">
        <v>537</v>
      </c>
      <c r="S129" s="407">
        <v>170759250</v>
      </c>
      <c r="T129" s="294" t="s">
        <v>1</v>
      </c>
      <c r="U129" s="407" t="s">
        <v>404</v>
      </c>
      <c r="V129" s="409" t="s">
        <v>451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6:51" ht="12.75" x14ac:dyDescent="0.2">
      <c r="F130" s="30"/>
      <c r="G130" s="30"/>
      <c r="Q130" s="34">
        <v>129</v>
      </c>
      <c r="R130" s="406" t="s">
        <v>245</v>
      </c>
      <c r="S130" s="407">
        <v>170639781</v>
      </c>
      <c r="T130" s="294" t="s">
        <v>1</v>
      </c>
      <c r="U130" s="407" t="s">
        <v>402</v>
      </c>
      <c r="V130" s="409" t="s">
        <v>451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6:51" ht="12.75" x14ac:dyDescent="0.2">
      <c r="F131" s="30"/>
      <c r="G131" s="30"/>
      <c r="H131" s="30"/>
      <c r="I131" s="30"/>
      <c r="J131" s="30"/>
      <c r="K131" s="30"/>
      <c r="Q131" s="34">
        <v>130</v>
      </c>
      <c r="R131" s="406" t="s">
        <v>246</v>
      </c>
      <c r="S131" s="407">
        <v>170609076</v>
      </c>
      <c r="T131" s="294" t="s">
        <v>1</v>
      </c>
      <c r="U131" s="407" t="s">
        <v>413</v>
      </c>
      <c r="V131" s="409" t="s">
        <v>451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6:51" ht="12.75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4">
        <v>131</v>
      </c>
      <c r="R132" s="406" t="s">
        <v>538</v>
      </c>
      <c r="S132" s="407">
        <v>271278580</v>
      </c>
      <c r="T132" s="294" t="s">
        <v>1</v>
      </c>
      <c r="U132" s="407" t="s">
        <v>46</v>
      </c>
      <c r="V132" s="409" t="s">
        <v>491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6:51" ht="12.75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4">
        <v>132</v>
      </c>
      <c r="R133" s="406" t="s">
        <v>247</v>
      </c>
      <c r="S133" s="407">
        <v>171444859</v>
      </c>
      <c r="T133" s="294" t="s">
        <v>1</v>
      </c>
      <c r="U133" s="407" t="s">
        <v>404</v>
      </c>
      <c r="V133" s="409" t="s">
        <v>491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6:51" ht="12.75" x14ac:dyDescent="0.2">
      <c r="F134" s="30"/>
      <c r="G134" s="30"/>
      <c r="L134" s="30"/>
      <c r="M134" s="30"/>
      <c r="N134" s="30"/>
      <c r="O134" s="30"/>
      <c r="P134" s="30"/>
      <c r="Q134" s="34">
        <v>133</v>
      </c>
      <c r="R134" s="406" t="s">
        <v>248</v>
      </c>
      <c r="S134" s="407">
        <v>171265176</v>
      </c>
      <c r="T134" s="294" t="s">
        <v>1</v>
      </c>
      <c r="U134" s="407" t="s">
        <v>402</v>
      </c>
      <c r="V134" s="409" t="s">
        <v>491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6:51" ht="12.75" x14ac:dyDescent="0.2">
      <c r="F135" s="30"/>
      <c r="G135" s="30"/>
      <c r="Q135" s="34">
        <v>134</v>
      </c>
      <c r="R135" s="406" t="s">
        <v>249</v>
      </c>
      <c r="S135" s="407">
        <v>172412113</v>
      </c>
      <c r="T135" s="294" t="s">
        <v>1</v>
      </c>
      <c r="U135" s="407" t="s">
        <v>404</v>
      </c>
      <c r="V135" s="409" t="s">
        <v>492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6:51" ht="12.75" x14ac:dyDescent="0.2">
      <c r="F136" s="30"/>
      <c r="G136" s="30"/>
      <c r="Q136" s="34">
        <v>135</v>
      </c>
      <c r="R136" s="406" t="s">
        <v>250</v>
      </c>
      <c r="S136" s="407">
        <v>172380181</v>
      </c>
      <c r="T136" s="294" t="s">
        <v>1</v>
      </c>
      <c r="U136" s="407" t="s">
        <v>402</v>
      </c>
      <c r="V136" s="409" t="s">
        <v>492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6:51" ht="12.75" x14ac:dyDescent="0.2">
      <c r="F137" s="30"/>
      <c r="G137" s="30"/>
      <c r="Q137" s="34">
        <v>136</v>
      </c>
      <c r="R137" s="406" t="s">
        <v>251</v>
      </c>
      <c r="S137" s="407">
        <v>172247665</v>
      </c>
      <c r="T137" s="294" t="s">
        <v>1</v>
      </c>
      <c r="U137" s="407" t="s">
        <v>46</v>
      </c>
      <c r="V137" s="409" t="s">
        <v>492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6:51" ht="12.75" x14ac:dyDescent="0.2">
      <c r="F138" s="30"/>
      <c r="G138" s="30"/>
      <c r="Q138" s="34">
        <v>137</v>
      </c>
      <c r="R138" s="406" t="s">
        <v>252</v>
      </c>
      <c r="S138" s="407">
        <v>172208281</v>
      </c>
      <c r="T138" s="294" t="s">
        <v>1</v>
      </c>
      <c r="U138" s="407" t="s">
        <v>413</v>
      </c>
      <c r="V138" s="409" t="s">
        <v>492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6:51" ht="12.75" x14ac:dyDescent="0.2">
      <c r="F139" s="30"/>
      <c r="G139" s="30"/>
      <c r="Q139" s="34">
        <v>138</v>
      </c>
      <c r="R139" s="406" t="s">
        <v>253</v>
      </c>
      <c r="S139" s="407">
        <v>171668992</v>
      </c>
      <c r="T139" s="294" t="s">
        <v>1</v>
      </c>
      <c r="U139" s="407" t="s">
        <v>413</v>
      </c>
      <c r="V139" s="409" t="s">
        <v>493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6:51" ht="12.75" x14ac:dyDescent="0.2">
      <c r="F140" s="30"/>
      <c r="G140" s="30"/>
      <c r="Q140" s="34">
        <v>139</v>
      </c>
      <c r="R140" s="406" t="s">
        <v>254</v>
      </c>
      <c r="S140" s="407">
        <v>173741535</v>
      </c>
      <c r="T140" s="294" t="s">
        <v>1</v>
      </c>
      <c r="U140" s="407" t="s">
        <v>402</v>
      </c>
      <c r="V140" s="409" t="s">
        <v>452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6:51" ht="12.75" x14ac:dyDescent="0.2">
      <c r="F141" s="30"/>
      <c r="G141" s="30"/>
      <c r="H141" s="30"/>
      <c r="I141" s="30"/>
      <c r="J141" s="30"/>
      <c r="K141" s="30"/>
      <c r="Q141" s="34">
        <v>140</v>
      </c>
      <c r="R141" s="406" t="s">
        <v>255</v>
      </c>
      <c r="S141" s="407">
        <v>173053453</v>
      </c>
      <c r="T141" s="294" t="s">
        <v>1</v>
      </c>
      <c r="U141" s="407" t="s">
        <v>46</v>
      </c>
      <c r="V141" s="409" t="s">
        <v>452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6:51" ht="12.75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4">
        <v>141</v>
      </c>
      <c r="R142" s="406" t="s">
        <v>256</v>
      </c>
      <c r="S142" s="407">
        <v>173000664</v>
      </c>
      <c r="T142" s="294" t="s">
        <v>10</v>
      </c>
      <c r="U142" s="416" t="s">
        <v>413</v>
      </c>
      <c r="V142" s="409" t="s">
        <v>452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6:51" ht="12.75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4">
        <v>142</v>
      </c>
      <c r="R143" s="406" t="s">
        <v>257</v>
      </c>
      <c r="S143" s="407">
        <v>273889830</v>
      </c>
      <c r="T143" s="294" t="s">
        <v>1</v>
      </c>
      <c r="U143" s="407" t="s">
        <v>404</v>
      </c>
      <c r="V143" s="409" t="s">
        <v>494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6:51" ht="12.75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4">
        <v>143</v>
      </c>
      <c r="R144" s="406" t="s">
        <v>258</v>
      </c>
      <c r="S144" s="407">
        <v>173820527</v>
      </c>
      <c r="T144" s="294" t="s">
        <v>1</v>
      </c>
      <c r="U144" s="407" t="s">
        <v>402</v>
      </c>
      <c r="V144" s="409" t="s">
        <v>494</v>
      </c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2.75" x14ac:dyDescent="0.2">
      <c r="F145" s="30"/>
      <c r="G145" s="30"/>
      <c r="L145" s="30"/>
      <c r="M145" s="30"/>
      <c r="N145" s="30"/>
      <c r="O145" s="30"/>
      <c r="P145" s="30"/>
      <c r="Q145" s="34">
        <v>144</v>
      </c>
      <c r="R145" s="406" t="s">
        <v>259</v>
      </c>
      <c r="S145" s="407">
        <v>173935878</v>
      </c>
      <c r="T145" s="294" t="s">
        <v>1</v>
      </c>
      <c r="U145" s="407" t="s">
        <v>46</v>
      </c>
      <c r="V145" s="409" t="s">
        <v>494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2.75" x14ac:dyDescent="0.2">
      <c r="F146" s="30"/>
      <c r="G146" s="30"/>
      <c r="Q146" s="34">
        <v>145</v>
      </c>
      <c r="R146" s="406" t="s">
        <v>260</v>
      </c>
      <c r="S146" s="407">
        <v>174409393</v>
      </c>
      <c r="T146" s="294" t="s">
        <v>1</v>
      </c>
      <c r="U146" s="407" t="s">
        <v>404</v>
      </c>
      <c r="V146" s="409" t="s">
        <v>495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2.75" x14ac:dyDescent="0.2">
      <c r="F147" s="30"/>
      <c r="G147" s="30"/>
      <c r="Q147" s="34">
        <v>146</v>
      </c>
      <c r="R147" s="406" t="s">
        <v>261</v>
      </c>
      <c r="S147" s="407">
        <v>174264880</v>
      </c>
      <c r="T147" s="294" t="s">
        <v>1</v>
      </c>
      <c r="U147" s="407" t="s">
        <v>402</v>
      </c>
      <c r="V147" s="409" t="s">
        <v>495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2.75" x14ac:dyDescent="0.2">
      <c r="F148" s="30"/>
      <c r="G148" s="30"/>
      <c r="Q148" s="34">
        <v>147</v>
      </c>
      <c r="R148" s="406" t="s">
        <v>262</v>
      </c>
      <c r="S148" s="407">
        <v>174273897</v>
      </c>
      <c r="T148" s="294" t="s">
        <v>1</v>
      </c>
      <c r="U148" s="407" t="s">
        <v>46</v>
      </c>
      <c r="V148" s="409" t="s">
        <v>495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2.75" x14ac:dyDescent="0.2">
      <c r="F149" s="30"/>
      <c r="G149" s="30"/>
      <c r="Q149" s="34">
        <v>148</v>
      </c>
      <c r="R149" s="406" t="s">
        <v>263</v>
      </c>
      <c r="S149" s="407">
        <v>174206197</v>
      </c>
      <c r="T149" s="294" t="s">
        <v>1</v>
      </c>
      <c r="U149" s="407" t="s">
        <v>413</v>
      </c>
      <c r="V149" s="409" t="s">
        <v>495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2.75" x14ac:dyDescent="0.2">
      <c r="F150" s="30"/>
      <c r="G150" s="30"/>
      <c r="Q150" s="34">
        <v>149</v>
      </c>
      <c r="R150" s="406" t="s">
        <v>264</v>
      </c>
      <c r="S150" s="407">
        <v>174919318</v>
      </c>
      <c r="T150" s="294" t="s">
        <v>1</v>
      </c>
      <c r="U150" s="407" t="s">
        <v>46</v>
      </c>
      <c r="V150" s="409" t="s">
        <v>471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2.75" x14ac:dyDescent="0.2">
      <c r="F151" s="30"/>
      <c r="G151" s="30"/>
      <c r="Q151" s="34">
        <v>150</v>
      </c>
      <c r="R151" s="406" t="s">
        <v>265</v>
      </c>
      <c r="S151" s="407">
        <v>174992914</v>
      </c>
      <c r="T151" s="294" t="s">
        <v>1</v>
      </c>
      <c r="U151" s="407" t="s">
        <v>413</v>
      </c>
      <c r="V151" s="409" t="s">
        <v>471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2.75" x14ac:dyDescent="0.2">
      <c r="F152" s="30"/>
      <c r="G152" s="30"/>
      <c r="Q152" s="34">
        <v>151</v>
      </c>
      <c r="R152" s="406" t="s">
        <v>266</v>
      </c>
      <c r="S152" s="407">
        <v>174907725</v>
      </c>
      <c r="T152" s="294" t="s">
        <v>1</v>
      </c>
      <c r="U152" s="407" t="s">
        <v>413</v>
      </c>
      <c r="V152" s="409" t="s">
        <v>471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2.75" x14ac:dyDescent="0.2">
      <c r="F153" s="30"/>
      <c r="G153" s="30"/>
      <c r="Q153" s="34">
        <v>152</v>
      </c>
      <c r="R153" s="406" t="s">
        <v>267</v>
      </c>
      <c r="S153" s="407">
        <v>174976486</v>
      </c>
      <c r="T153" s="294" t="s">
        <v>1</v>
      </c>
      <c r="U153" s="407" t="s">
        <v>404</v>
      </c>
      <c r="V153" s="409" t="s">
        <v>471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2.75" x14ac:dyDescent="0.2">
      <c r="F154" s="30"/>
      <c r="G154" s="30"/>
      <c r="Q154" s="34">
        <v>153</v>
      </c>
      <c r="R154" s="406" t="s">
        <v>268</v>
      </c>
      <c r="S154" s="407">
        <v>144133366</v>
      </c>
      <c r="T154" s="294" t="s">
        <v>1</v>
      </c>
      <c r="U154" s="407" t="s">
        <v>402</v>
      </c>
      <c r="V154" s="409" t="s">
        <v>453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2.75" x14ac:dyDescent="0.2">
      <c r="F155" s="30"/>
      <c r="G155" s="30"/>
      <c r="Q155" s="34">
        <v>154</v>
      </c>
      <c r="R155" s="406" t="s">
        <v>269</v>
      </c>
      <c r="S155" s="407">
        <v>144127993</v>
      </c>
      <c r="T155" s="294" t="s">
        <v>1</v>
      </c>
      <c r="U155" s="407" t="s">
        <v>46</v>
      </c>
      <c r="V155" s="409" t="s">
        <v>453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2.75" x14ac:dyDescent="0.2">
      <c r="F156" s="30"/>
      <c r="G156" s="30"/>
      <c r="Q156" s="34">
        <v>155</v>
      </c>
      <c r="R156" s="410" t="s">
        <v>270</v>
      </c>
      <c r="S156" s="411">
        <v>245358580</v>
      </c>
      <c r="T156" s="294" t="s">
        <v>10</v>
      </c>
      <c r="U156" s="412" t="s">
        <v>404</v>
      </c>
      <c r="V156" s="409" t="s">
        <v>453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2.75" x14ac:dyDescent="0.2">
      <c r="F157" s="30"/>
      <c r="G157" s="30"/>
      <c r="Q157" s="34">
        <v>156</v>
      </c>
      <c r="R157" s="406" t="s">
        <v>271</v>
      </c>
      <c r="S157" s="407">
        <v>144129510</v>
      </c>
      <c r="T157" s="294" t="s">
        <v>1</v>
      </c>
      <c r="U157" s="407" t="s">
        <v>413</v>
      </c>
      <c r="V157" s="409" t="s">
        <v>453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2.75" x14ac:dyDescent="0.2">
      <c r="F158" s="30"/>
      <c r="G158" s="30"/>
      <c r="Q158" s="34">
        <v>157</v>
      </c>
      <c r="R158" s="406" t="s">
        <v>272</v>
      </c>
      <c r="S158" s="407">
        <v>145827646</v>
      </c>
      <c r="T158" s="294" t="s">
        <v>1</v>
      </c>
      <c r="U158" s="407" t="s">
        <v>413</v>
      </c>
      <c r="V158" s="409" t="s">
        <v>453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2.75" x14ac:dyDescent="0.2">
      <c r="F159" s="30"/>
      <c r="G159" s="30"/>
      <c r="Q159" s="34">
        <v>158</v>
      </c>
      <c r="R159" s="406" t="s">
        <v>273</v>
      </c>
      <c r="S159" s="407">
        <v>145907544</v>
      </c>
      <c r="T159" s="294" t="s">
        <v>17</v>
      </c>
      <c r="U159" s="407" t="s">
        <v>413</v>
      </c>
      <c r="V159" s="409" t="s">
        <v>453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2.75" x14ac:dyDescent="0.2">
      <c r="F160" s="30"/>
      <c r="G160" s="30"/>
      <c r="Q160" s="34">
        <v>159</v>
      </c>
      <c r="R160" s="406" t="s">
        <v>274</v>
      </c>
      <c r="S160" s="407">
        <v>175606358</v>
      </c>
      <c r="T160" s="294" t="s">
        <v>1</v>
      </c>
      <c r="U160" s="417" t="s">
        <v>413</v>
      </c>
      <c r="V160" s="409" t="s">
        <v>484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2.75" x14ac:dyDescent="0.2">
      <c r="F161" s="30"/>
      <c r="G161" s="30"/>
      <c r="Q161" s="34">
        <v>160</v>
      </c>
      <c r="R161" s="406" t="s">
        <v>231</v>
      </c>
      <c r="S161" s="407">
        <v>301507301</v>
      </c>
      <c r="T161" s="294" t="s">
        <v>1</v>
      </c>
      <c r="U161" s="417" t="s">
        <v>402</v>
      </c>
      <c r="V161" s="409" t="s">
        <v>484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2.75" x14ac:dyDescent="0.2">
      <c r="F162" s="30"/>
      <c r="G162" s="30"/>
      <c r="Q162" s="34">
        <v>161</v>
      </c>
      <c r="R162" s="406" t="s">
        <v>275</v>
      </c>
      <c r="S162" s="407">
        <v>175700829</v>
      </c>
      <c r="T162" s="294" t="s">
        <v>1</v>
      </c>
      <c r="U162" s="417" t="s">
        <v>46</v>
      </c>
      <c r="V162" s="409" t="s">
        <v>484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2.75" x14ac:dyDescent="0.2">
      <c r="F163" s="30"/>
      <c r="G163" s="30"/>
      <c r="Q163" s="34">
        <v>162</v>
      </c>
      <c r="R163" s="406" t="s">
        <v>276</v>
      </c>
      <c r="S163" s="407">
        <v>176523470</v>
      </c>
      <c r="T163" s="294" t="s">
        <v>1</v>
      </c>
      <c r="U163" s="407" t="s">
        <v>402</v>
      </c>
      <c r="V163" s="409" t="s">
        <v>474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2.75" x14ac:dyDescent="0.2">
      <c r="F164" s="30"/>
      <c r="G164" s="30"/>
      <c r="Q164" s="34">
        <v>163</v>
      </c>
      <c r="R164" s="406" t="s">
        <v>277</v>
      </c>
      <c r="S164" s="407">
        <v>176502533</v>
      </c>
      <c r="T164" s="294" t="s">
        <v>1</v>
      </c>
      <c r="U164" s="407" t="s">
        <v>404</v>
      </c>
      <c r="V164" s="409" t="s">
        <v>474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2.75" x14ac:dyDescent="0.2">
      <c r="F165" s="30"/>
      <c r="G165" s="30"/>
      <c r="Q165" s="34">
        <v>164</v>
      </c>
      <c r="R165" s="406" t="s">
        <v>278</v>
      </c>
      <c r="S165" s="407">
        <v>176523132</v>
      </c>
      <c r="T165" s="294" t="s">
        <v>1</v>
      </c>
      <c r="U165" s="407" t="s">
        <v>46</v>
      </c>
      <c r="V165" s="409" t="s">
        <v>474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2.75" x14ac:dyDescent="0.2">
      <c r="F166" s="30"/>
      <c r="G166" s="30"/>
      <c r="Q166" s="34">
        <v>165</v>
      </c>
      <c r="R166" s="406" t="s">
        <v>279</v>
      </c>
      <c r="S166" s="407">
        <v>176633027</v>
      </c>
      <c r="T166" s="294" t="s">
        <v>1</v>
      </c>
      <c r="U166" s="407" t="s">
        <v>413</v>
      </c>
      <c r="V166" s="409" t="s">
        <v>474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2.75" x14ac:dyDescent="0.2">
      <c r="F167" s="30"/>
      <c r="G167" s="30"/>
      <c r="Q167" s="34">
        <v>166</v>
      </c>
      <c r="R167" s="406" t="s">
        <v>280</v>
      </c>
      <c r="S167" s="407">
        <v>177217875</v>
      </c>
      <c r="T167" s="294" t="s">
        <v>1</v>
      </c>
      <c r="U167" s="407" t="s">
        <v>404</v>
      </c>
      <c r="V167" s="409" t="s">
        <v>496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2.75" x14ac:dyDescent="0.2">
      <c r="F168" s="30"/>
      <c r="G168" s="30"/>
      <c r="Q168" s="34">
        <v>167</v>
      </c>
      <c r="R168" s="406" t="s">
        <v>281</v>
      </c>
      <c r="S168" s="407">
        <v>177059215</v>
      </c>
      <c r="T168" s="294" t="s">
        <v>1</v>
      </c>
      <c r="U168" s="407" t="s">
        <v>402</v>
      </c>
      <c r="V168" s="409" t="s">
        <v>496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2.75" x14ac:dyDescent="0.2">
      <c r="F169" s="30"/>
      <c r="G169" s="30"/>
      <c r="Q169" s="34">
        <v>168</v>
      </c>
      <c r="R169" s="406" t="s">
        <v>282</v>
      </c>
      <c r="S169" s="407">
        <v>277070440</v>
      </c>
      <c r="T169" s="294" t="s">
        <v>1</v>
      </c>
      <c r="U169" s="407" t="s">
        <v>46</v>
      </c>
      <c r="V169" s="409" t="s">
        <v>496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2.75" x14ac:dyDescent="0.2">
      <c r="F170" s="30"/>
      <c r="G170" s="30"/>
      <c r="Q170" s="34">
        <v>169</v>
      </c>
      <c r="R170" s="406" t="s">
        <v>283</v>
      </c>
      <c r="S170" s="407">
        <v>278312850</v>
      </c>
      <c r="T170" s="294" t="s">
        <v>1</v>
      </c>
      <c r="U170" s="407" t="s">
        <v>404</v>
      </c>
      <c r="V170" s="409" t="s">
        <v>497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2.75" x14ac:dyDescent="0.2">
      <c r="F171" s="30"/>
      <c r="G171" s="30"/>
      <c r="Q171" s="34">
        <v>170</v>
      </c>
      <c r="R171" s="406" t="s">
        <v>284</v>
      </c>
      <c r="S171" s="407">
        <v>178230181</v>
      </c>
      <c r="T171" s="294" t="s">
        <v>1</v>
      </c>
      <c r="U171" s="407" t="s">
        <v>402</v>
      </c>
      <c r="V171" s="409" t="s">
        <v>497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2.75" x14ac:dyDescent="0.2">
      <c r="F172" s="30"/>
      <c r="G172" s="30"/>
      <c r="Q172" s="34">
        <v>171</v>
      </c>
      <c r="R172" s="406" t="s">
        <v>285</v>
      </c>
      <c r="S172" s="407">
        <v>178243638</v>
      </c>
      <c r="T172" s="294" t="s">
        <v>1</v>
      </c>
      <c r="U172" s="407" t="s">
        <v>413</v>
      </c>
      <c r="V172" s="409" t="s">
        <v>497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2.75" x14ac:dyDescent="0.2">
      <c r="F173" s="30"/>
      <c r="G173" s="30"/>
      <c r="Q173" s="34">
        <v>172</v>
      </c>
      <c r="R173" s="406" t="s">
        <v>286</v>
      </c>
      <c r="S173" s="407">
        <v>178263320</v>
      </c>
      <c r="T173" s="294" t="s">
        <v>1</v>
      </c>
      <c r="U173" s="407" t="s">
        <v>413</v>
      </c>
      <c r="V173" s="409" t="s">
        <v>497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2.75" x14ac:dyDescent="0.2">
      <c r="F174" s="30"/>
      <c r="G174" s="30"/>
      <c r="H174" s="30"/>
      <c r="I174" s="30"/>
      <c r="J174" s="30"/>
      <c r="Q174" s="34">
        <v>173</v>
      </c>
      <c r="R174" s="406" t="s">
        <v>287</v>
      </c>
      <c r="S174" s="407">
        <v>178242493</v>
      </c>
      <c r="T174" s="294" t="s">
        <v>1</v>
      </c>
      <c r="U174" s="407" t="s">
        <v>46</v>
      </c>
      <c r="V174" s="409" t="s">
        <v>497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2.75" x14ac:dyDescent="0.2">
      <c r="F175" s="30"/>
      <c r="G175" s="30"/>
      <c r="H175" s="30"/>
      <c r="I175" s="30"/>
      <c r="J175" s="30"/>
      <c r="Q175" s="34">
        <v>174</v>
      </c>
      <c r="R175" s="406" t="s">
        <v>288</v>
      </c>
      <c r="S175" s="407">
        <v>178602767</v>
      </c>
      <c r="T175" s="294" t="s">
        <v>1</v>
      </c>
      <c r="U175" s="407" t="s">
        <v>413</v>
      </c>
      <c r="V175" s="409" t="s">
        <v>462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2.75" x14ac:dyDescent="0.2">
      <c r="F176" s="30"/>
      <c r="G176" s="30"/>
      <c r="H176" s="30"/>
      <c r="I176" s="30"/>
      <c r="J176" s="30"/>
      <c r="Q176" s="34">
        <v>175</v>
      </c>
      <c r="R176" s="406" t="s">
        <v>289</v>
      </c>
      <c r="S176" s="407">
        <v>178602952</v>
      </c>
      <c r="T176" s="294" t="s">
        <v>1</v>
      </c>
      <c r="U176" s="407" t="s">
        <v>413</v>
      </c>
      <c r="V176" s="409" t="s">
        <v>462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2.75" x14ac:dyDescent="0.2">
      <c r="F177" s="30"/>
      <c r="G177" s="30"/>
      <c r="H177" s="30"/>
      <c r="I177" s="30"/>
      <c r="J177" s="30"/>
      <c r="Q177" s="34">
        <v>176</v>
      </c>
      <c r="R177" s="406" t="s">
        <v>290</v>
      </c>
      <c r="S177" s="407">
        <v>178997346</v>
      </c>
      <c r="T177" s="294" t="s">
        <v>17</v>
      </c>
      <c r="U177" s="407" t="s">
        <v>413</v>
      </c>
      <c r="V177" s="409" t="s">
        <v>462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2.75" x14ac:dyDescent="0.2">
      <c r="F178" s="30"/>
      <c r="G178" s="30"/>
      <c r="H178" s="30"/>
      <c r="I178" s="30"/>
      <c r="J178" s="30"/>
      <c r="Q178" s="34">
        <v>177</v>
      </c>
      <c r="R178" s="406" t="s">
        <v>291</v>
      </c>
      <c r="S178" s="407">
        <v>179286788</v>
      </c>
      <c r="T178" s="294" t="s">
        <v>1</v>
      </c>
      <c r="U178" s="407" t="s">
        <v>46</v>
      </c>
      <c r="V178" s="409" t="s">
        <v>470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2.75" x14ac:dyDescent="0.2">
      <c r="F179" s="30"/>
      <c r="G179" s="30"/>
      <c r="H179" s="30"/>
      <c r="I179" s="30"/>
      <c r="J179" s="30"/>
      <c r="Q179" s="34">
        <v>178</v>
      </c>
      <c r="R179" s="406" t="s">
        <v>292</v>
      </c>
      <c r="S179" s="407">
        <v>179206436</v>
      </c>
      <c r="T179" s="294" t="s">
        <v>1</v>
      </c>
      <c r="U179" s="407" t="s">
        <v>413</v>
      </c>
      <c r="V179" s="409" t="s">
        <v>470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2.75" x14ac:dyDescent="0.2">
      <c r="F180" s="30"/>
      <c r="G180" s="30"/>
      <c r="H180" s="30"/>
      <c r="I180" s="30"/>
      <c r="J180" s="30"/>
      <c r="Q180" s="34">
        <v>179</v>
      </c>
      <c r="R180" s="406" t="s">
        <v>293</v>
      </c>
      <c r="S180" s="407">
        <v>179249836</v>
      </c>
      <c r="T180" s="294" t="s">
        <v>1</v>
      </c>
      <c r="U180" s="407" t="s">
        <v>402</v>
      </c>
      <c r="V180" s="409" t="s">
        <v>470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2.75" x14ac:dyDescent="0.2">
      <c r="F181" s="30"/>
      <c r="G181" s="30"/>
      <c r="H181" s="30"/>
      <c r="I181" s="30"/>
      <c r="J181" s="30"/>
      <c r="Q181" s="34">
        <v>180</v>
      </c>
      <c r="R181" s="406" t="s">
        <v>294</v>
      </c>
      <c r="S181" s="407">
        <v>179478621</v>
      </c>
      <c r="T181" s="294" t="s">
        <v>1</v>
      </c>
      <c r="U181" s="407" t="s">
        <v>404</v>
      </c>
      <c r="V181" s="409" t="s">
        <v>470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2.75" x14ac:dyDescent="0.2">
      <c r="F182" s="30"/>
      <c r="G182" s="30"/>
      <c r="H182" s="30"/>
      <c r="I182" s="30"/>
      <c r="J182" s="30"/>
      <c r="Q182" s="34">
        <v>181</v>
      </c>
      <c r="R182" s="406" t="s">
        <v>295</v>
      </c>
      <c r="S182" s="407">
        <v>179340620</v>
      </c>
      <c r="T182" s="294" t="s">
        <v>1</v>
      </c>
      <c r="U182" s="407" t="s">
        <v>413</v>
      </c>
      <c r="V182" s="409" t="s">
        <v>470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2.75" x14ac:dyDescent="0.2">
      <c r="F183" s="30"/>
      <c r="G183" s="30"/>
      <c r="H183" s="30"/>
      <c r="I183" s="30"/>
      <c r="J183" s="30"/>
      <c r="Q183" s="34">
        <v>182</v>
      </c>
      <c r="R183" s="410" t="s">
        <v>296</v>
      </c>
      <c r="S183" s="411">
        <v>179901854</v>
      </c>
      <c r="T183" s="294" t="s">
        <v>1</v>
      </c>
      <c r="U183" s="412" t="s">
        <v>405</v>
      </c>
      <c r="V183" s="409" t="s">
        <v>470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2.75" x14ac:dyDescent="0.2">
      <c r="F184" s="30"/>
      <c r="G184" s="30"/>
      <c r="H184" s="30"/>
      <c r="I184" s="30"/>
      <c r="J184" s="30"/>
      <c r="Q184" s="34">
        <v>183</v>
      </c>
      <c r="R184" s="406" t="s">
        <v>297</v>
      </c>
      <c r="S184" s="407">
        <v>180193231</v>
      </c>
      <c r="T184" s="294" t="s">
        <v>1</v>
      </c>
      <c r="U184" s="407" t="s">
        <v>46</v>
      </c>
      <c r="V184" s="409" t="s">
        <v>466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2.75" x14ac:dyDescent="0.2">
      <c r="F185" s="30"/>
      <c r="G185" s="30"/>
      <c r="H185" s="30"/>
      <c r="I185" s="30"/>
      <c r="J185" s="30"/>
      <c r="Q185" s="34">
        <v>184</v>
      </c>
      <c r="R185" s="406" t="s">
        <v>298</v>
      </c>
      <c r="S185" s="407">
        <v>180153137</v>
      </c>
      <c r="T185" s="294" t="s">
        <v>1</v>
      </c>
      <c r="U185" s="407" t="s">
        <v>402</v>
      </c>
      <c r="V185" s="409" t="s">
        <v>466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2.75" x14ac:dyDescent="0.2">
      <c r="F186" s="30"/>
      <c r="G186" s="30"/>
      <c r="H186" s="30"/>
      <c r="I186" s="30"/>
      <c r="J186" s="30"/>
      <c r="Q186" s="34">
        <v>185</v>
      </c>
      <c r="R186" s="406" t="s">
        <v>299</v>
      </c>
      <c r="S186" s="407">
        <v>180373788</v>
      </c>
      <c r="T186" s="294" t="s">
        <v>1</v>
      </c>
      <c r="U186" s="407" t="s">
        <v>404</v>
      </c>
      <c r="V186" s="409" t="s">
        <v>466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2.75" x14ac:dyDescent="0.2">
      <c r="F187" s="30"/>
      <c r="G187" s="30"/>
      <c r="H187" s="30"/>
      <c r="I187" s="30"/>
      <c r="J187" s="30"/>
      <c r="Q187" s="34">
        <v>186</v>
      </c>
      <c r="R187" s="406" t="s">
        <v>300</v>
      </c>
      <c r="S187" s="407">
        <v>180102018</v>
      </c>
      <c r="T187" s="294" t="s">
        <v>17</v>
      </c>
      <c r="U187" s="407" t="s">
        <v>413</v>
      </c>
      <c r="V187" s="409" t="s">
        <v>466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2.75" x14ac:dyDescent="0.2">
      <c r="F188" s="30"/>
      <c r="G188" s="30"/>
      <c r="H188" s="30"/>
      <c r="I188" s="30"/>
      <c r="J188" s="30"/>
      <c r="Q188" s="34">
        <v>187</v>
      </c>
      <c r="R188" s="406" t="s">
        <v>301</v>
      </c>
      <c r="S188" s="407">
        <v>181121797</v>
      </c>
      <c r="T188" s="294" t="s">
        <v>1</v>
      </c>
      <c r="U188" s="407" t="s">
        <v>404</v>
      </c>
      <c r="V188" s="409" t="s">
        <v>498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2.75" x14ac:dyDescent="0.2">
      <c r="F189" s="30"/>
      <c r="G189" s="30"/>
      <c r="H189" s="30"/>
      <c r="I189" s="30"/>
      <c r="J189" s="30"/>
      <c r="Q189" s="34">
        <v>188</v>
      </c>
      <c r="R189" s="406" t="s">
        <v>302</v>
      </c>
      <c r="S189" s="407">
        <v>281523640</v>
      </c>
      <c r="T189" s="294" t="s">
        <v>1</v>
      </c>
      <c r="U189" s="407" t="s">
        <v>402</v>
      </c>
      <c r="V189" s="409" t="s">
        <v>498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2.75" x14ac:dyDescent="0.2">
      <c r="F190" s="30"/>
      <c r="G190" s="30"/>
      <c r="H190" s="30"/>
      <c r="I190" s="30"/>
      <c r="J190" s="30"/>
      <c r="Q190" s="34">
        <v>189</v>
      </c>
      <c r="R190" s="406" t="s">
        <v>303</v>
      </c>
      <c r="S190" s="407">
        <v>181522014</v>
      </c>
      <c r="T190" s="294" t="s">
        <v>1</v>
      </c>
      <c r="U190" s="407" t="s">
        <v>413</v>
      </c>
      <c r="V190" s="409" t="s">
        <v>498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2.75" x14ac:dyDescent="0.2">
      <c r="F191" s="30"/>
      <c r="G191" s="30"/>
      <c r="H191" s="30"/>
      <c r="I191" s="30"/>
      <c r="J191" s="30"/>
      <c r="Q191" s="34">
        <v>190</v>
      </c>
      <c r="R191" s="406" t="s">
        <v>304</v>
      </c>
      <c r="S191" s="407">
        <v>182770817</v>
      </c>
      <c r="T191" s="294" t="s">
        <v>1</v>
      </c>
      <c r="U191" s="407" t="s">
        <v>46</v>
      </c>
      <c r="V191" s="409" t="s">
        <v>499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2.75" x14ac:dyDescent="0.2">
      <c r="F192" s="30"/>
      <c r="G192" s="30"/>
      <c r="H192" s="30"/>
      <c r="I192" s="30"/>
      <c r="J192" s="30"/>
      <c r="Q192" s="34">
        <v>191</v>
      </c>
      <c r="R192" s="406" t="s">
        <v>305</v>
      </c>
      <c r="S192" s="407">
        <v>182701785</v>
      </c>
      <c r="T192" s="294" t="s">
        <v>1</v>
      </c>
      <c r="U192" s="407" t="s">
        <v>413</v>
      </c>
      <c r="V192" s="409" t="s">
        <v>499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2.75" x14ac:dyDescent="0.2">
      <c r="F193" s="30"/>
      <c r="G193" s="30"/>
      <c r="H193" s="30"/>
      <c r="I193" s="30"/>
      <c r="J193" s="30"/>
      <c r="Q193" s="34">
        <v>192</v>
      </c>
      <c r="R193" s="406" t="s">
        <v>306</v>
      </c>
      <c r="S193" s="407">
        <v>182714850</v>
      </c>
      <c r="T193" s="294" t="s">
        <v>1</v>
      </c>
      <c r="U193" s="407" t="s">
        <v>404</v>
      </c>
      <c r="V193" s="409" t="s">
        <v>499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2.75" x14ac:dyDescent="0.2">
      <c r="F194" s="30"/>
      <c r="G194" s="30"/>
      <c r="H194" s="30"/>
      <c r="I194" s="30"/>
      <c r="J194" s="30"/>
      <c r="Q194" s="34">
        <v>193</v>
      </c>
      <c r="R194" s="406" t="s">
        <v>307</v>
      </c>
      <c r="S194" s="407">
        <v>182743364</v>
      </c>
      <c r="T194" s="294" t="s">
        <v>1</v>
      </c>
      <c r="U194" s="407" t="s">
        <v>402</v>
      </c>
      <c r="V194" s="409" t="s">
        <v>499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2.75" x14ac:dyDescent="0.2">
      <c r="F195" s="30"/>
      <c r="G195" s="30"/>
      <c r="H195" s="30"/>
      <c r="I195" s="30"/>
      <c r="J195" s="30"/>
      <c r="Q195" s="34">
        <v>194</v>
      </c>
      <c r="R195" s="406" t="s">
        <v>308</v>
      </c>
      <c r="S195" s="407">
        <v>183843314</v>
      </c>
      <c r="T195" s="294" t="s">
        <v>1</v>
      </c>
      <c r="U195" s="407" t="s">
        <v>404</v>
      </c>
      <c r="V195" s="409" t="s">
        <v>500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2.75" x14ac:dyDescent="0.2">
      <c r="F196" s="30"/>
      <c r="G196" s="30"/>
      <c r="H196" s="30"/>
      <c r="I196" s="30"/>
      <c r="J196" s="30"/>
      <c r="Q196" s="34">
        <v>195</v>
      </c>
      <c r="R196" s="406" t="s">
        <v>309</v>
      </c>
      <c r="S196" s="407">
        <v>183633981</v>
      </c>
      <c r="T196" s="294" t="s">
        <v>1</v>
      </c>
      <c r="U196" s="407" t="s">
        <v>402</v>
      </c>
      <c r="V196" s="409" t="s">
        <v>500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2.75" x14ac:dyDescent="0.2">
      <c r="F197" s="30"/>
      <c r="G197" s="30"/>
      <c r="H197" s="30"/>
      <c r="I197" s="30"/>
      <c r="J197" s="30"/>
      <c r="Q197" s="34">
        <v>196</v>
      </c>
      <c r="R197" s="406" t="s">
        <v>310</v>
      </c>
      <c r="S197" s="407">
        <v>183605327</v>
      </c>
      <c r="T197" s="294" t="s">
        <v>1</v>
      </c>
      <c r="U197" s="407" t="s">
        <v>413</v>
      </c>
      <c r="V197" s="409" t="s">
        <v>500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2.75" x14ac:dyDescent="0.2">
      <c r="F198" s="30"/>
      <c r="G198" s="30"/>
      <c r="H198" s="30"/>
      <c r="I198" s="30"/>
      <c r="J198" s="30"/>
      <c r="Q198" s="34">
        <v>197</v>
      </c>
      <c r="R198" s="406" t="s">
        <v>311</v>
      </c>
      <c r="S198" s="407">
        <v>183606952</v>
      </c>
      <c r="T198" s="294" t="s">
        <v>1</v>
      </c>
      <c r="U198" s="407" t="s">
        <v>413</v>
      </c>
      <c r="V198" s="409" t="s">
        <v>500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2.75" x14ac:dyDescent="0.2">
      <c r="F199" s="30"/>
      <c r="G199" s="30"/>
      <c r="H199" s="30"/>
      <c r="I199" s="30"/>
      <c r="J199" s="30"/>
      <c r="Q199" s="34">
        <v>198</v>
      </c>
      <c r="R199" s="406" t="s">
        <v>312</v>
      </c>
      <c r="S199" s="407">
        <v>283667080</v>
      </c>
      <c r="T199" s="294" t="s">
        <v>1</v>
      </c>
      <c r="U199" s="407" t="s">
        <v>46</v>
      </c>
      <c r="V199" s="409" t="s">
        <v>500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2.75" x14ac:dyDescent="0.2">
      <c r="F200" s="30"/>
      <c r="G200" s="30"/>
      <c r="H200" s="30"/>
      <c r="I200" s="30"/>
      <c r="J200" s="30"/>
      <c r="Q200" s="34">
        <v>199</v>
      </c>
      <c r="R200" s="410" t="s">
        <v>313</v>
      </c>
      <c r="S200" s="411">
        <v>300083878</v>
      </c>
      <c r="T200" s="294" t="s">
        <v>1</v>
      </c>
      <c r="U200" s="412" t="s">
        <v>405</v>
      </c>
      <c r="V200" s="409" t="s">
        <v>500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2.75" x14ac:dyDescent="0.2">
      <c r="F201" s="30"/>
      <c r="G201" s="30"/>
      <c r="H201" s="30"/>
      <c r="I201" s="30"/>
      <c r="J201" s="30"/>
      <c r="Q201" s="34">
        <v>200</v>
      </c>
      <c r="R201" s="406" t="s">
        <v>314</v>
      </c>
      <c r="S201" s="407">
        <v>184552774</v>
      </c>
      <c r="T201" s="294" t="s">
        <v>1</v>
      </c>
      <c r="U201" s="407" t="s">
        <v>413</v>
      </c>
      <c r="V201" s="409" t="s">
        <v>501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2.75" x14ac:dyDescent="0.2">
      <c r="F202" s="30"/>
      <c r="G202" s="30"/>
      <c r="H202" s="30"/>
      <c r="I202" s="30"/>
      <c r="J202" s="30"/>
      <c r="Q202" s="34">
        <v>201</v>
      </c>
      <c r="R202" s="406" t="s">
        <v>315</v>
      </c>
      <c r="S202" s="407">
        <v>184827583</v>
      </c>
      <c r="T202" s="294" t="s">
        <v>1</v>
      </c>
      <c r="U202" s="407" t="s">
        <v>404</v>
      </c>
      <c r="V202" s="409" t="s">
        <v>501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2.75" x14ac:dyDescent="0.2">
      <c r="F203" s="30"/>
      <c r="G203" s="30"/>
      <c r="H203" s="30"/>
      <c r="I203" s="30"/>
      <c r="J203" s="30"/>
      <c r="Q203" s="34">
        <v>202</v>
      </c>
      <c r="R203" s="406" t="s">
        <v>316</v>
      </c>
      <c r="S203" s="407">
        <v>184626819</v>
      </c>
      <c r="T203" s="294" t="s">
        <v>1</v>
      </c>
      <c r="U203" s="407" t="s">
        <v>402</v>
      </c>
      <c r="V203" s="409" t="s">
        <v>501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2.75" x14ac:dyDescent="0.2">
      <c r="F204" s="30"/>
      <c r="G204" s="30"/>
      <c r="H204" s="30"/>
      <c r="I204" s="30"/>
      <c r="J204" s="30"/>
      <c r="Q204" s="34">
        <v>203</v>
      </c>
      <c r="R204" s="406" t="s">
        <v>317</v>
      </c>
      <c r="S204" s="407">
        <v>184536236</v>
      </c>
      <c r="T204" s="294" t="s">
        <v>1</v>
      </c>
      <c r="U204" s="407" t="s">
        <v>46</v>
      </c>
      <c r="V204" s="409" t="s">
        <v>501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2.75" x14ac:dyDescent="0.2">
      <c r="F205" s="30"/>
      <c r="G205" s="30"/>
      <c r="H205" s="30"/>
      <c r="I205" s="30"/>
      <c r="J205" s="30"/>
      <c r="Q205" s="34">
        <v>204</v>
      </c>
      <c r="R205" s="406" t="s">
        <v>318</v>
      </c>
      <c r="S205" s="407">
        <v>185304657</v>
      </c>
      <c r="T205" s="294" t="s">
        <v>1</v>
      </c>
      <c r="U205" s="407" t="s">
        <v>402</v>
      </c>
      <c r="V205" s="409" t="s">
        <v>482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2.75" x14ac:dyDescent="0.2">
      <c r="F206" s="30"/>
      <c r="G206" s="30"/>
      <c r="H206" s="30"/>
      <c r="I206" s="30"/>
      <c r="J206" s="30"/>
      <c r="Q206" s="34">
        <v>205</v>
      </c>
      <c r="R206" s="406" t="s">
        <v>319</v>
      </c>
      <c r="S206" s="407">
        <v>185492166</v>
      </c>
      <c r="T206" s="294" t="s">
        <v>1</v>
      </c>
      <c r="U206" s="407" t="s">
        <v>404</v>
      </c>
      <c r="V206" s="409" t="s">
        <v>482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2.75" x14ac:dyDescent="0.2">
      <c r="F207" s="30"/>
      <c r="G207" s="30"/>
      <c r="H207" s="30"/>
      <c r="I207" s="30"/>
      <c r="J207" s="30"/>
      <c r="Q207" s="34">
        <v>206</v>
      </c>
      <c r="R207" s="406" t="s">
        <v>320</v>
      </c>
      <c r="S207" s="407">
        <v>185105324</v>
      </c>
      <c r="T207" s="294" t="s">
        <v>1</v>
      </c>
      <c r="U207" s="407" t="s">
        <v>413</v>
      </c>
      <c r="V207" s="409" t="s">
        <v>482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2.75" x14ac:dyDescent="0.2">
      <c r="F208" s="30"/>
      <c r="G208" s="30"/>
      <c r="H208" s="30"/>
      <c r="I208" s="30"/>
      <c r="J208" s="30"/>
      <c r="Q208" s="34">
        <v>207</v>
      </c>
      <c r="R208" s="406" t="s">
        <v>321</v>
      </c>
      <c r="S208" s="407">
        <v>185179431</v>
      </c>
      <c r="T208" s="294" t="s">
        <v>1</v>
      </c>
      <c r="U208" s="407" t="s">
        <v>413</v>
      </c>
      <c r="V208" s="409" t="s">
        <v>482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2.75" x14ac:dyDescent="0.2">
      <c r="F209" s="30"/>
      <c r="G209" s="30"/>
      <c r="H209" s="30"/>
      <c r="I209" s="30"/>
      <c r="J209" s="30"/>
      <c r="Q209" s="34">
        <v>208</v>
      </c>
      <c r="R209" s="406" t="s">
        <v>322</v>
      </c>
      <c r="S209" s="407">
        <v>185108391</v>
      </c>
      <c r="T209" s="294" t="s">
        <v>1</v>
      </c>
      <c r="U209" s="418" t="s">
        <v>413</v>
      </c>
      <c r="V209" s="409" t="s">
        <v>482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2.75" x14ac:dyDescent="0.2">
      <c r="F210" s="30"/>
      <c r="G210" s="30"/>
      <c r="H210" s="30"/>
      <c r="I210" s="30"/>
      <c r="J210" s="30"/>
      <c r="Q210" s="34">
        <v>209</v>
      </c>
      <c r="R210" s="406" t="s">
        <v>410</v>
      </c>
      <c r="S210" s="407">
        <v>124135580</v>
      </c>
      <c r="T210" s="294" t="s">
        <v>10</v>
      </c>
      <c r="U210" s="418" t="s">
        <v>404</v>
      </c>
      <c r="V210" s="409" t="s">
        <v>454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2.75" x14ac:dyDescent="0.2">
      <c r="F211" s="30"/>
      <c r="G211" s="30"/>
      <c r="H211" s="30"/>
      <c r="I211" s="30"/>
      <c r="J211" s="30"/>
      <c r="Q211" s="34">
        <v>210</v>
      </c>
      <c r="R211" s="410" t="s">
        <v>323</v>
      </c>
      <c r="S211" s="411">
        <v>120545849</v>
      </c>
      <c r="T211" s="294" t="s">
        <v>1</v>
      </c>
      <c r="U211" s="419" t="s">
        <v>402</v>
      </c>
      <c r="V211" s="409" t="s">
        <v>454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2.75" x14ac:dyDescent="0.2">
      <c r="F212" s="30"/>
      <c r="G212" s="30"/>
      <c r="H212" s="30"/>
      <c r="I212" s="30"/>
      <c r="J212" s="30"/>
      <c r="Q212" s="34">
        <v>211</v>
      </c>
      <c r="R212" s="406" t="s">
        <v>324</v>
      </c>
      <c r="S212" s="407">
        <v>302683277</v>
      </c>
      <c r="T212" s="294" t="s">
        <v>1</v>
      </c>
      <c r="U212" s="407" t="s">
        <v>46</v>
      </c>
      <c r="V212" s="409" t="s">
        <v>454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2.75" x14ac:dyDescent="0.2">
      <c r="F213" s="30"/>
      <c r="Q213" s="34">
        <v>212</v>
      </c>
      <c r="R213" s="406" t="s">
        <v>325</v>
      </c>
      <c r="S213" s="407">
        <v>120153047</v>
      </c>
      <c r="T213" s="294" t="s">
        <v>1</v>
      </c>
      <c r="U213" s="407" t="s">
        <v>413</v>
      </c>
      <c r="V213" s="409" t="s">
        <v>454</v>
      </c>
    </row>
    <row r="214" spans="6:51" ht="12.75" x14ac:dyDescent="0.2">
      <c r="Q214" s="34">
        <v>213</v>
      </c>
      <c r="R214" s="406" t="s">
        <v>326</v>
      </c>
      <c r="S214" s="407">
        <v>120750163</v>
      </c>
      <c r="T214" s="294" t="s">
        <v>1</v>
      </c>
      <c r="U214" s="407" t="s">
        <v>413</v>
      </c>
      <c r="V214" s="409" t="s">
        <v>454</v>
      </c>
    </row>
    <row r="215" spans="6:51" ht="12.75" x14ac:dyDescent="0.2">
      <c r="Q215" s="34">
        <v>214</v>
      </c>
      <c r="R215" s="406" t="s">
        <v>327</v>
      </c>
      <c r="S215" s="407">
        <v>124644360</v>
      </c>
      <c r="T215" s="294" t="s">
        <v>17</v>
      </c>
      <c r="U215" s="407" t="s">
        <v>46</v>
      </c>
      <c r="V215" s="409" t="s">
        <v>454</v>
      </c>
    </row>
    <row r="216" spans="6:51" ht="12.75" x14ac:dyDescent="0.2">
      <c r="Q216" s="34">
        <v>215</v>
      </c>
      <c r="R216" s="406" t="s">
        <v>328</v>
      </c>
      <c r="S216" s="407">
        <v>124568293</v>
      </c>
      <c r="T216" s="294" t="s">
        <v>17</v>
      </c>
      <c r="U216" s="407" t="s">
        <v>413</v>
      </c>
      <c r="V216" s="409" t="s">
        <v>454</v>
      </c>
    </row>
    <row r="217" spans="6:51" ht="12.75" x14ac:dyDescent="0.2">
      <c r="Q217" s="34">
        <v>216</v>
      </c>
      <c r="R217" s="406" t="s">
        <v>329</v>
      </c>
      <c r="S217" s="407">
        <v>120125820</v>
      </c>
      <c r="T217" s="294" t="s">
        <v>1</v>
      </c>
      <c r="U217" s="407" t="s">
        <v>413</v>
      </c>
      <c r="V217" s="409" t="s">
        <v>454</v>
      </c>
    </row>
    <row r="218" spans="6:51" ht="12.75" x14ac:dyDescent="0.2">
      <c r="Q218" s="34">
        <v>217</v>
      </c>
      <c r="R218" s="410" t="s">
        <v>330</v>
      </c>
      <c r="S218" s="411">
        <v>181705485</v>
      </c>
      <c r="T218" s="294" t="s">
        <v>1</v>
      </c>
      <c r="U218" s="406" t="s">
        <v>405</v>
      </c>
      <c r="V218" s="409" t="s">
        <v>454</v>
      </c>
    </row>
    <row r="219" spans="6:51" ht="12.75" x14ac:dyDescent="0.2">
      <c r="Q219" s="34">
        <v>218</v>
      </c>
      <c r="R219" s="406" t="s">
        <v>539</v>
      </c>
      <c r="S219" s="407">
        <v>123615345</v>
      </c>
      <c r="T219" s="294" t="s">
        <v>1</v>
      </c>
      <c r="U219" s="407" t="s">
        <v>413</v>
      </c>
      <c r="V219" s="409" t="s">
        <v>454</v>
      </c>
    </row>
    <row r="220" spans="6:51" ht="12.75" x14ac:dyDescent="0.2">
      <c r="Q220" s="34">
        <v>219</v>
      </c>
      <c r="R220" s="406" t="s">
        <v>331</v>
      </c>
      <c r="S220" s="407">
        <v>304195262</v>
      </c>
      <c r="T220" s="294" t="s">
        <v>17</v>
      </c>
      <c r="U220" s="407" t="s">
        <v>413</v>
      </c>
      <c r="V220" s="409" t="s">
        <v>454</v>
      </c>
    </row>
    <row r="221" spans="6:51" ht="12.75" x14ac:dyDescent="0.2">
      <c r="Q221" s="34">
        <v>220</v>
      </c>
      <c r="R221" s="406" t="s">
        <v>332</v>
      </c>
      <c r="S221" s="407">
        <v>186442084</v>
      </c>
      <c r="T221" s="294" t="s">
        <v>1</v>
      </c>
      <c r="U221" s="407" t="s">
        <v>413</v>
      </c>
      <c r="V221" s="409" t="s">
        <v>467</v>
      </c>
    </row>
    <row r="222" spans="6:51" ht="12.75" x14ac:dyDescent="0.2">
      <c r="Q222" s="34">
        <v>221</v>
      </c>
      <c r="R222" s="406" t="s">
        <v>333</v>
      </c>
      <c r="S222" s="407">
        <v>186063262</v>
      </c>
      <c r="T222" s="294" t="s">
        <v>1</v>
      </c>
      <c r="U222" s="407" t="s">
        <v>413</v>
      </c>
      <c r="V222" s="409" t="s">
        <v>467</v>
      </c>
    </row>
    <row r="223" spans="6:51" ht="12.75" x14ac:dyDescent="0.2">
      <c r="Q223" s="34">
        <v>222</v>
      </c>
      <c r="R223" s="406" t="s">
        <v>334</v>
      </c>
      <c r="S223" s="407">
        <v>302409486</v>
      </c>
      <c r="T223" s="294" t="s">
        <v>17</v>
      </c>
      <c r="U223" s="407" t="s">
        <v>46</v>
      </c>
      <c r="V223" s="409" t="s">
        <v>467</v>
      </c>
    </row>
    <row r="224" spans="6:51" ht="12.75" x14ac:dyDescent="0.2">
      <c r="Q224" s="34">
        <v>223</v>
      </c>
      <c r="R224" s="406" t="s">
        <v>335</v>
      </c>
      <c r="S224" s="407">
        <v>155498117</v>
      </c>
      <c r="T224" s="294" t="s">
        <v>1</v>
      </c>
      <c r="U224" s="407" t="s">
        <v>413</v>
      </c>
      <c r="V224" s="409" t="s">
        <v>502</v>
      </c>
    </row>
    <row r="225" spans="17:22" ht="12.75" x14ac:dyDescent="0.2">
      <c r="Q225" s="34">
        <v>224</v>
      </c>
      <c r="R225" s="406" t="s">
        <v>336</v>
      </c>
      <c r="S225" s="407">
        <v>110087517</v>
      </c>
      <c r="T225" s="294" t="s">
        <v>1</v>
      </c>
      <c r="U225" s="407" t="s">
        <v>413</v>
      </c>
      <c r="V225" s="409" t="s">
        <v>502</v>
      </c>
    </row>
    <row r="226" spans="17:22" ht="12.75" x14ac:dyDescent="0.2">
      <c r="Q226" s="34">
        <v>225</v>
      </c>
      <c r="R226" s="406" t="s">
        <v>411</v>
      </c>
      <c r="S226" s="407">
        <v>155514735</v>
      </c>
      <c r="T226" s="294" t="s">
        <v>1</v>
      </c>
      <c r="U226" s="407" t="s">
        <v>413</v>
      </c>
      <c r="V226" s="409" t="s">
        <v>502</v>
      </c>
    </row>
    <row r="227" spans="17:22" ht="12.75" x14ac:dyDescent="0.2">
      <c r="Q227" s="34">
        <v>226</v>
      </c>
      <c r="R227" s="406" t="s">
        <v>337</v>
      </c>
      <c r="S227" s="407">
        <v>187801768</v>
      </c>
      <c r="T227" s="294" t="s">
        <v>1</v>
      </c>
      <c r="U227" s="407" t="s">
        <v>413</v>
      </c>
      <c r="V227" s="409" t="s">
        <v>503</v>
      </c>
    </row>
    <row r="228" spans="17:22" ht="15" x14ac:dyDescent="0.25">
      <c r="R228"/>
      <c r="S228"/>
      <c r="T228"/>
      <c r="U228"/>
    </row>
    <row r="229" spans="17:22" ht="15" x14ac:dyDescent="0.25">
      <c r="R229"/>
      <c r="S229"/>
      <c r="T229"/>
      <c r="U229"/>
    </row>
    <row r="231" spans="17:22" ht="15" x14ac:dyDescent="0.25">
      <c r="R231"/>
      <c r="S231" s="133"/>
      <c r="T231"/>
      <c r="U231"/>
    </row>
    <row r="232" spans="17:22" ht="15" x14ac:dyDescent="0.25">
      <c r="R232"/>
      <c r="S232" s="133"/>
      <c r="T232"/>
      <c r="U232"/>
    </row>
  </sheetData>
  <sheetProtection algorithmName="SHA-512" hashValue="Vs9akrDljuvdE3uikEYX+q0sYmDuM+3ES7lYFb9QbfmJC6eou6S7SUgBohyll2swiSas5bZGYBwNdXaZTRPSwg==" saltValue="2Q/9lZ4XQn8TTO5MjPDJaA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6">
    <sortCondition ref="K1"/>
  </sortState>
  <dataConsolidate/>
  <mergeCells count="31">
    <mergeCell ref="C25:E25"/>
    <mergeCell ref="C19:D19"/>
    <mergeCell ref="C20:D20"/>
    <mergeCell ref="C21:D21"/>
    <mergeCell ref="C22:D22"/>
    <mergeCell ref="C24:E24"/>
    <mergeCell ref="C125:E125"/>
    <mergeCell ref="C126:E126"/>
    <mergeCell ref="C118:E118"/>
    <mergeCell ref="C32:E32"/>
    <mergeCell ref="C33:E33"/>
    <mergeCell ref="C123:E123"/>
    <mergeCell ref="C124:E124"/>
    <mergeCell ref="C50:E50"/>
    <mergeCell ref="C105:E105"/>
    <mergeCell ref="C30:E30"/>
    <mergeCell ref="C31:E31"/>
    <mergeCell ref="C27:E27"/>
    <mergeCell ref="D2:E4"/>
    <mergeCell ref="C10:E10"/>
    <mergeCell ref="C12:E12"/>
    <mergeCell ref="C13:E13"/>
    <mergeCell ref="C15:E15"/>
    <mergeCell ref="B6:E6"/>
    <mergeCell ref="C8:E8"/>
    <mergeCell ref="C9:E9"/>
    <mergeCell ref="C11:E11"/>
    <mergeCell ref="C28:E28"/>
    <mergeCell ref="C16:D16"/>
    <mergeCell ref="C18:D18"/>
    <mergeCell ref="C17:D17"/>
  </mergeCells>
  <phoneticPr fontId="37" type="noConversion"/>
  <conditionalFormatting sqref="C101 E101">
    <cfRule type="cellIs" dxfId="31" priority="5" stopIfTrue="1" operator="notEqual">
      <formula>"Balansas"</formula>
    </cfRule>
  </conditionalFormatting>
  <dataValidations xWindow="806" yWindow="488" count="25">
    <dataValidation allowBlank="1" showInputMessage="1" showErrorMessage="1" prompt="Nurodykite įmonės vyr. finansininko (vyr. buhalterio) vardą ir pavardę. Pareigų nurodyti nereikia." sqref="C13:E13" xr:uid="{00000000-0002-0000-0000-000001000000}"/>
    <dataValidation allowBlank="1" showInputMessage="1" showErrorMessage="1" prompt="Nurodykite įmonės direktoriaus (generalinio direktoriaus) vardą ir pavardę. Pareigų nurodyti nereikia." sqref="C12:E12" xr:uid="{00000000-0002-0000-0000-000002000000}"/>
    <dataValidation allowBlank="1" showErrorMessage="1" sqref="B32:B33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27:E27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$R$2:$R$229</formula1>
    </dataValidation>
    <dataValidation allowBlank="1" showInputMessage="1" showErrorMessage="1" prompt="Jei balansas susibalansuoja, matysite žodį „Balansas“; jei nesibalansuoja - matysite disbalanso dydį (skirtumą)" sqref="B101:E101" xr:uid="{B54D94EF-D1E1-4C29-976A-6335B34B9583}"/>
    <dataValidation allowBlank="1" showInputMessage="1" showErrorMessage="1" prompt="Pildoma, jei įmonės balanse šie įsipareigojimai pateikiami atskirai nuo ilgalaikių ir trumpalaikių įsipareigojimų." sqref="B97:E97" xr:uid="{A6D8676A-C540-4464-A8B4-73FF94825993}"/>
    <dataValidation allowBlank="1" showInputMessage="1" showErrorMessage="1" prompt="Pildoma tik akcinių bendrovių / uždarųjų akcinių bendrovių." sqref="B72:E72" xr:uid="{CD5FE14E-AA8D-4DE5-B78D-39236DA95802}"/>
    <dataValidation allowBlank="1" showInputMessage="1" showErrorMessage="1" prompt="Pildoma savivaldybės įmonių, turinčių atitinkamo turto." sqref="B73:E73" xr:uid="{1715901B-C6AA-4B89-A5DA-C74B78FA21BB}"/>
    <dataValidation allowBlank="1" showInputMessage="1" showErrorMessage="1" prompt="Pildoma, jei įmonės balanse šis turtas pateikiamas atskirai nuo ilgalaikio ir trumpalaikio turto." sqref="B67:E67" xr:uid="{BE2F1D42-88C6-4ADA-9C70-FD456B59262F}"/>
    <dataValidation allowBlank="1" showInputMessage="1" showErrorMessage="1" prompt="Į šią sumą turi būti įtraukta ilgalaikės skolos kredito įstaigoms, skoliniai įsipareigojimai ir nuomos įsipareigojimai." sqref="B88:E88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1:E91" xr:uid="{59AE529A-FC2F-4A7F-AAD4-F0A85B05BC0E}"/>
    <dataValidation allowBlank="1" showInputMessage="1" showErrorMessage="1" prompt="Nurodykite visų kontroliuojamų įmonių pavadinimus." sqref="C28:E28" xr:uid="{458C2889-786E-4496-B217-3BDEFB2689E7}"/>
    <dataValidation allowBlank="1" showInputMessage="1" showErrorMessage="1" prompt="Pildoma, jei įmonės veikla buvo dotuojama ir jei šios dotacijos yra išskiriamos atskira eilute įmonės pelno (nuostolių) ataskaitoje." sqref="B41:E41" xr:uid="{830A9442-8A25-4DE2-942C-7E721F7733D7}"/>
    <dataValidation allowBlank="1" showInputMessage="1" showErrorMessage="1" prompt="Jei įmonės teisinė forma yra AB arba UAB, nurodykite penkis didžiausius bendrovės akcininkus; jei įmonės teisinė forma yra SĮ, šios dalies pildyti nereikia." sqref="B16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4:E24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5:E25" xr:uid="{6CB4AF15-6B01-4A48-A47C-A9A6B55DEF99}"/>
    <dataValidation allowBlank="1" showInputMessage="1" showErrorMessage="1" prompt="Įrašykite akcininko pavadinimą arba bendrai fizinių asmenų valdomą dalį." sqref="C17:D21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7:E21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0:E110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08:E108" xr:uid="{C7A2BD31-E25B-4958-AD7C-345A1E8977A9}"/>
    <dataValidation allowBlank="1" showInputMessage="1" showErrorMessage="1" prompt="Bendras darbuotojų (darbo sutarčių) skaičius; įskaičiuojami visi darbuotojai, įskaitant ir vadovus." sqref="B113:E113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5:E125" xr:uid="{33627014-816B-49DB-AF86-017C52769B14}"/>
    <dataValidation allowBlank="1" showInputMessage="1" showErrorMessage="1" prompt="Data, kai atsakingas asmuo patvirtina duomenų tikrumą._x000a__x000a_Data pateikiama formatu:_x000a_2019-12-31" sqref="B123:E123" xr:uid="{0F5E70F9-041B-412B-BE2B-2AEAA2FA8CBC}"/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69" min="1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76"/>
      <c r="E2" s="476"/>
      <c r="F2" s="117"/>
      <c r="G2" s="117"/>
    </row>
    <row r="3" spans="1:7" ht="29.25" customHeight="1" x14ac:dyDescent="0.2">
      <c r="A3" s="117"/>
      <c r="B3" s="64"/>
      <c r="C3" s="64"/>
      <c r="D3" s="477" t="s">
        <v>338</v>
      </c>
      <c r="E3" s="477"/>
      <c r="F3" s="117"/>
      <c r="G3" s="117"/>
    </row>
    <row r="4" spans="1:7" ht="15" customHeight="1" x14ac:dyDescent="0.2">
      <c r="A4" s="117"/>
      <c r="B4" s="63"/>
      <c r="C4" s="63"/>
      <c r="D4" s="65" t="s">
        <v>339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41" t="s">
        <v>340</v>
      </c>
      <c r="C6" s="441"/>
      <c r="D6" s="441"/>
      <c r="E6" s="441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7</v>
      </c>
      <c r="C9" s="475" t="str">
        <f>'Finansiniai duomenys'!C8</f>
        <v>UAB Alytaus regiono atliekų tvarkymo centras</v>
      </c>
      <c r="D9" s="475"/>
      <c r="E9" s="475"/>
      <c r="F9" s="117"/>
      <c r="G9" s="117"/>
    </row>
    <row r="10" spans="1:7" x14ac:dyDescent="0.2">
      <c r="A10" s="117"/>
      <c r="B10" s="85" t="s">
        <v>9</v>
      </c>
      <c r="C10" s="431" t="str">
        <f>'Finansiniai duomenys'!C9</f>
        <v>Uždaroji akcinė bendrovė (UAB)</v>
      </c>
      <c r="D10" s="431"/>
      <c r="E10" s="431"/>
      <c r="F10" s="117"/>
      <c r="G10" s="117"/>
    </row>
    <row r="11" spans="1:7" ht="12" hidden="1" customHeight="1" x14ac:dyDescent="0.2">
      <c r="A11" s="117"/>
      <c r="B11" s="85"/>
      <c r="C11" s="136" t="s">
        <v>10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17</v>
      </c>
      <c r="D13" s="136"/>
      <c r="E13" s="136"/>
      <c r="F13" s="117"/>
      <c r="G13" s="117"/>
    </row>
    <row r="14" spans="1:7" x14ac:dyDescent="0.2">
      <c r="A14" s="117"/>
      <c r="B14" s="85" t="s">
        <v>341</v>
      </c>
      <c r="C14" s="431" t="e">
        <f>'Finansiniai duomenys'!#REF!</f>
        <v>#REF!</v>
      </c>
      <c r="D14" s="431"/>
      <c r="E14" s="431"/>
      <c r="F14" s="117"/>
      <c r="G14" s="117"/>
    </row>
    <row r="15" spans="1:7" ht="12" hidden="1" customHeight="1" x14ac:dyDescent="0.2">
      <c r="A15" s="117"/>
      <c r="B15" s="85"/>
      <c r="C15" s="136" t="s">
        <v>11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14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18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21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23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27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31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34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38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43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47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51</v>
      </c>
      <c r="D26" s="136"/>
      <c r="E26" s="136"/>
      <c r="F26" s="117"/>
      <c r="G26" s="117"/>
    </row>
    <row r="27" spans="1:9" x14ac:dyDescent="0.2">
      <c r="A27" s="117"/>
      <c r="B27" s="35" t="s">
        <v>13</v>
      </c>
      <c r="C27" s="431">
        <f>'Finansiniai duomenys'!C10</f>
        <v>250135860</v>
      </c>
      <c r="D27" s="431"/>
      <c r="E27" s="431"/>
      <c r="F27" s="117"/>
      <c r="G27" s="117"/>
    </row>
    <row r="28" spans="1:9" x14ac:dyDescent="0.2">
      <c r="A28" s="117"/>
      <c r="B28" s="35" t="s">
        <v>16</v>
      </c>
      <c r="C28" s="431" t="e">
        <f>'Finansiniai duomenys'!#REF!</f>
        <v>#REF!</v>
      </c>
      <c r="D28" s="431"/>
      <c r="E28" s="431"/>
      <c r="F28" s="117"/>
      <c r="G28" s="117"/>
    </row>
    <row r="29" spans="1:9" x14ac:dyDescent="0.2">
      <c r="A29" s="117"/>
      <c r="B29" s="35" t="s">
        <v>20</v>
      </c>
      <c r="C29" s="431" t="e">
        <f>'Finansiniai duomenys'!#REF!</f>
        <v>#REF!</v>
      </c>
      <c r="D29" s="431"/>
      <c r="E29" s="431"/>
      <c r="F29" s="117"/>
      <c r="G29" s="117"/>
      <c r="H29" s="34" t="s">
        <v>26</v>
      </c>
      <c r="I29" s="34"/>
    </row>
    <row r="30" spans="1:9" x14ac:dyDescent="0.2">
      <c r="A30" s="117"/>
      <c r="B30" s="35"/>
      <c r="C30" s="431" t="e">
        <f>'Finansiniai duomenys'!#REF!</f>
        <v>#REF!</v>
      </c>
      <c r="D30" s="431"/>
      <c r="E30" s="431"/>
      <c r="F30" s="117"/>
      <c r="G30" s="117"/>
      <c r="H30" s="34" t="s">
        <v>30</v>
      </c>
      <c r="I30" s="34"/>
    </row>
    <row r="31" spans="1:9" x14ac:dyDescent="0.2">
      <c r="A31" s="117"/>
      <c r="B31" s="35" t="s">
        <v>25</v>
      </c>
      <c r="C31" s="431">
        <f>'Finansiniai duomenys'!C12</f>
        <v>0</v>
      </c>
      <c r="D31" s="431"/>
      <c r="E31" s="431"/>
      <c r="F31" s="117"/>
      <c r="G31" s="117"/>
      <c r="H31" s="34" t="s">
        <v>33</v>
      </c>
      <c r="I31" s="34"/>
    </row>
    <row r="32" spans="1:9" x14ac:dyDescent="0.2">
      <c r="A32" s="117"/>
      <c r="B32" s="35" t="s">
        <v>29</v>
      </c>
      <c r="C32" s="474">
        <f>'Finansiniai duomenys'!C13</f>
        <v>0</v>
      </c>
      <c r="D32" s="474"/>
      <c r="E32" s="474"/>
      <c r="F32" s="117"/>
      <c r="G32" s="117"/>
      <c r="H32" s="34" t="s">
        <v>342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42</v>
      </c>
      <c r="I33" s="34"/>
    </row>
    <row r="34" spans="1:9" x14ac:dyDescent="0.2">
      <c r="A34" s="117"/>
      <c r="B34" s="35"/>
      <c r="C34" s="437" t="s">
        <v>36</v>
      </c>
      <c r="D34" s="438"/>
      <c r="E34" s="438"/>
      <c r="F34" s="117"/>
      <c r="G34" s="117"/>
      <c r="H34" s="34" t="s">
        <v>46</v>
      </c>
      <c r="I34" s="34"/>
    </row>
    <row r="35" spans="1:9" x14ac:dyDescent="0.2">
      <c r="A35" s="117"/>
      <c r="B35" s="35" t="s">
        <v>40</v>
      </c>
      <c r="C35" s="449" t="s">
        <v>343</v>
      </c>
      <c r="D35" s="449"/>
      <c r="E35" s="68" t="s">
        <v>41</v>
      </c>
      <c r="F35" s="117"/>
      <c r="G35" s="117"/>
      <c r="H35" s="34" t="s">
        <v>50</v>
      </c>
      <c r="I35" s="34"/>
    </row>
    <row r="36" spans="1:9" x14ac:dyDescent="0.2">
      <c r="A36" s="117"/>
      <c r="B36" s="86" t="s">
        <v>45</v>
      </c>
      <c r="C36" s="478" t="str">
        <f>'Finansiniai duomenys'!C17</f>
        <v>Alytaus miesto savivaldybė</v>
      </c>
      <c r="D36" s="479"/>
      <c r="E36" s="118">
        <f>'Finansiniai duomenys'!E17</f>
        <v>0.31</v>
      </c>
      <c r="F36" s="117"/>
      <c r="G36" s="117"/>
      <c r="H36" s="34" t="s">
        <v>54</v>
      </c>
      <c r="I36" s="34"/>
    </row>
    <row r="37" spans="1:9" x14ac:dyDescent="0.2">
      <c r="A37" s="117"/>
      <c r="B37" s="86" t="s">
        <v>49</v>
      </c>
      <c r="C37" s="478" t="str">
        <f>'Finansiniai duomenys'!C18</f>
        <v>Prienų rajono savivaldybė</v>
      </c>
      <c r="D37" s="479"/>
      <c r="E37" s="118">
        <f>'Finansiniai duomenys'!E18</f>
        <v>0.15</v>
      </c>
      <c r="F37" s="117"/>
      <c r="G37" s="117"/>
      <c r="H37" s="34" t="s">
        <v>57</v>
      </c>
      <c r="I37" s="34"/>
    </row>
    <row r="38" spans="1:9" x14ac:dyDescent="0.2">
      <c r="A38" s="117"/>
      <c r="B38" s="86" t="s">
        <v>53</v>
      </c>
      <c r="C38" s="478" t="e">
        <f>'Finansiniai duomenys'!#REF!</f>
        <v>#REF!</v>
      </c>
      <c r="D38" s="479"/>
      <c r="E38" s="118" t="e">
        <f>'Finansiniai duomenys'!#REF!</f>
        <v>#REF!</v>
      </c>
      <c r="F38" s="117"/>
      <c r="G38" s="117"/>
      <c r="H38" s="30" t="s">
        <v>60</v>
      </c>
      <c r="I38" s="34"/>
    </row>
    <row r="39" spans="1:9" x14ac:dyDescent="0.2">
      <c r="A39" s="117"/>
      <c r="B39" s="86" t="s">
        <v>56</v>
      </c>
      <c r="C39" s="478" t="e">
        <f>'Finansiniai duomenys'!#REF!</f>
        <v>#REF!</v>
      </c>
      <c r="D39" s="479"/>
      <c r="E39" s="118" t="e">
        <f>'Finansiniai duomenys'!#REF!</f>
        <v>#REF!</v>
      </c>
      <c r="F39" s="117"/>
      <c r="G39" s="117"/>
      <c r="H39" s="30" t="s">
        <v>62</v>
      </c>
    </row>
    <row r="40" spans="1:9" x14ac:dyDescent="0.2">
      <c r="A40" s="117"/>
      <c r="B40" s="86" t="s">
        <v>59</v>
      </c>
      <c r="C40" s="478" t="e">
        <f>'Finansiniai duomenys'!#REF!</f>
        <v>#REF!</v>
      </c>
      <c r="D40" s="479"/>
      <c r="E40" s="118" t="e">
        <f>'Finansiniai duomenys'!#REF!</f>
        <v>#REF!</v>
      </c>
      <c r="F40" s="117"/>
      <c r="G40" s="117"/>
    </row>
    <row r="41" spans="1:9" x14ac:dyDescent="0.2">
      <c r="A41" s="117"/>
      <c r="B41" s="86" t="s">
        <v>67</v>
      </c>
      <c r="C41" s="470" t="s">
        <v>68</v>
      </c>
      <c r="D41" s="471"/>
      <c r="E41" s="69" t="e">
        <f>100%-SUM(E36:E40)</f>
        <v>#REF!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70</v>
      </c>
      <c r="C43" s="480">
        <f>'Finansiniai duomenys'!C24</f>
        <v>0.31</v>
      </c>
      <c r="D43" s="480"/>
      <c r="E43" s="480"/>
      <c r="F43" s="117"/>
      <c r="G43" s="117"/>
    </row>
    <row r="44" spans="1:9" ht="24" x14ac:dyDescent="0.2">
      <c r="A44" s="117"/>
      <c r="B44" s="87" t="s">
        <v>344</v>
      </c>
      <c r="C44" s="481" t="str">
        <f>'Finansiniai duomenys'!C25</f>
        <v>Alytaus miesto savivaldybė</v>
      </c>
      <c r="D44" s="481"/>
      <c r="E44" s="481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74</v>
      </c>
      <c r="C46" s="482" t="e">
        <f>'Finansiniai duomenys'!#REF!</f>
        <v>#REF!</v>
      </c>
      <c r="D46" s="482"/>
      <c r="E46" s="482"/>
      <c r="F46" s="117"/>
      <c r="G46" s="117"/>
    </row>
    <row r="47" spans="1:9" ht="41.25" customHeight="1" x14ac:dyDescent="0.2">
      <c r="A47" s="117"/>
      <c r="B47" s="88" t="s">
        <v>76</v>
      </c>
      <c r="C47" s="483" t="e">
        <f>'Finansiniai duomenys'!#REF!</f>
        <v>#REF!</v>
      </c>
      <c r="D47" s="483"/>
      <c r="E47" s="483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21" t="s">
        <v>79</v>
      </c>
      <c r="D49" s="421"/>
      <c r="E49" s="421"/>
      <c r="F49" s="117"/>
      <c r="G49" s="117"/>
      <c r="H49" s="36"/>
    </row>
    <row r="50" spans="1:12" s="36" customFormat="1" ht="12" customHeight="1" x14ac:dyDescent="0.2">
      <c r="A50" s="123"/>
      <c r="B50" s="135"/>
      <c r="C50" s="423"/>
      <c r="D50" s="423"/>
      <c r="E50" s="423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58" t="s">
        <v>83</v>
      </c>
      <c r="D51" s="458"/>
      <c r="E51" s="458"/>
      <c r="F51" s="117"/>
      <c r="G51" s="117"/>
    </row>
    <row r="52" spans="1:12" x14ac:dyDescent="0.2">
      <c r="A52" s="117"/>
      <c r="B52" s="34"/>
      <c r="C52" s="460" t="s">
        <v>85</v>
      </c>
      <c r="D52" s="460"/>
      <c r="E52" s="460"/>
      <c r="F52" s="117"/>
      <c r="G52" s="117"/>
    </row>
    <row r="53" spans="1:12" ht="12.75" thickBot="1" x14ac:dyDescent="0.25">
      <c r="A53" s="117"/>
      <c r="B53" s="89" t="s">
        <v>87</v>
      </c>
      <c r="C53" s="37" t="s">
        <v>345</v>
      </c>
      <c r="D53" s="37"/>
      <c r="E53" s="37" t="s">
        <v>346</v>
      </c>
      <c r="F53" s="117"/>
      <c r="G53" s="117"/>
    </row>
    <row r="54" spans="1:12" x14ac:dyDescent="0.2">
      <c r="A54" s="117"/>
      <c r="B54" s="90" t="s">
        <v>89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91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93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95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97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99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101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103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105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107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109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111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113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115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347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119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121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123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125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127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348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129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349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134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136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138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140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142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145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147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149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151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153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155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159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161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163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165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350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167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170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351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352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177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353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181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354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355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187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190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193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196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199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202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356</v>
      </c>
      <c r="C125" s="62" t="s">
        <v>357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204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358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217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218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219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359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221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223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225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227</v>
      </c>
      <c r="C139" s="456"/>
      <c r="D139" s="456"/>
      <c r="E139" s="456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232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234</v>
      </c>
      <c r="C144" s="462"/>
      <c r="D144" s="462"/>
      <c r="E144" s="462"/>
      <c r="F144" s="117"/>
      <c r="G144" s="117"/>
    </row>
    <row r="145" spans="1:7" x14ac:dyDescent="0.2">
      <c r="A145" s="117"/>
      <c r="B145" s="34" t="s">
        <v>236</v>
      </c>
      <c r="C145" s="464"/>
      <c r="D145" s="464"/>
      <c r="E145" s="464"/>
      <c r="F145" s="117"/>
      <c r="G145" s="117"/>
    </row>
    <row r="146" spans="1:7" ht="24" x14ac:dyDescent="0.2">
      <c r="A146" s="117"/>
      <c r="B146" s="115" t="s">
        <v>238</v>
      </c>
      <c r="C146" s="452"/>
      <c r="D146" s="452"/>
      <c r="E146" s="452"/>
      <c r="F146" s="117"/>
      <c r="G146" s="117"/>
    </row>
    <row r="147" spans="1:7" ht="30" customHeight="1" x14ac:dyDescent="0.2">
      <c r="A147" s="117"/>
      <c r="B147" s="116" t="s">
        <v>360</v>
      </c>
      <c r="C147" s="454"/>
      <c r="D147" s="454"/>
      <c r="E147" s="454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</sheetPr>
  <dimension ref="A1:XFC71"/>
  <sheetViews>
    <sheetView showGridLines="0" topLeftCell="A44" zoomScaleNormal="100" workbookViewId="0">
      <selection activeCell="G59" sqref="G59:I59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12"/>
    </row>
    <row r="2" spans="1:13" ht="25.9" customHeight="1" thickTop="1" x14ac:dyDescent="0.25">
      <c r="A2" s="12"/>
      <c r="B2" s="311"/>
      <c r="C2" s="312"/>
      <c r="D2" s="490" t="s">
        <v>433</v>
      </c>
      <c r="E2" s="491"/>
      <c r="F2" s="491"/>
      <c r="G2" s="491"/>
      <c r="H2" s="502" t="s">
        <v>361</v>
      </c>
      <c r="I2" s="502"/>
      <c r="J2" s="503"/>
      <c r="K2" s="12"/>
    </row>
    <row r="3" spans="1:13" ht="51" customHeight="1" x14ac:dyDescent="0.25">
      <c r="A3" s="12"/>
      <c r="B3" s="313"/>
      <c r="D3" s="489" t="s">
        <v>540</v>
      </c>
      <c r="E3" s="489"/>
      <c r="F3" s="489"/>
      <c r="H3" s="373" t="s">
        <v>339</v>
      </c>
      <c r="J3" s="314"/>
      <c r="K3" s="12"/>
    </row>
    <row r="4" spans="1:13" s="12" customFormat="1" x14ac:dyDescent="0.25">
      <c r="B4" s="484" t="s">
        <v>7</v>
      </c>
      <c r="C4" s="485"/>
      <c r="D4" s="488" t="str">
        <f>'Finansiniai duomenys'!C8</f>
        <v>UAB Alytaus regiono atliekų tvarkymo centras</v>
      </c>
      <c r="E4" s="488"/>
      <c r="F4" s="488"/>
      <c r="G4" s="488"/>
      <c r="H4" s="486"/>
      <c r="I4" s="486"/>
      <c r="J4" s="487"/>
      <c r="L4"/>
    </row>
    <row r="5" spans="1:13" s="12" customFormat="1" x14ac:dyDescent="0.25">
      <c r="B5" s="484" t="s">
        <v>9</v>
      </c>
      <c r="C5" s="485"/>
      <c r="D5" s="486" t="str">
        <f>IFERROR(VLOOKUP(D4,'Finansiniai duomenys'!R2:T229,3,FALSE),"")</f>
        <v>Uždaroji akcinė bendrovė (UAB)</v>
      </c>
      <c r="E5" s="486"/>
      <c r="F5" s="486"/>
      <c r="G5" s="486"/>
      <c r="H5" s="486"/>
      <c r="I5" s="486"/>
      <c r="J5" s="487"/>
      <c r="L5"/>
    </row>
    <row r="6" spans="1:13" s="12" customFormat="1" x14ac:dyDescent="0.25">
      <c r="B6" s="484" t="s">
        <v>13</v>
      </c>
      <c r="C6" s="485"/>
      <c r="D6" s="486">
        <f>IFERROR(VLOOKUP(D4,'Finansiniai duomenys'!R2:T229,2,FALSE),"")</f>
        <v>250135860</v>
      </c>
      <c r="E6" s="486"/>
      <c r="F6" s="486"/>
      <c r="G6" s="486"/>
      <c r="H6" s="486"/>
      <c r="I6" s="486"/>
      <c r="J6" s="487"/>
      <c r="L6"/>
    </row>
    <row r="7" spans="1:13" x14ac:dyDescent="0.25">
      <c r="A7" s="12"/>
      <c r="B7" s="484" t="s">
        <v>20</v>
      </c>
      <c r="C7" s="485"/>
      <c r="D7" s="486" t="str">
        <f>IFERROR(VLOOKUP(D4,'Finansiniai duomenys'!R2:U229,4,FALSE),"")</f>
        <v>RATC</v>
      </c>
      <c r="E7" s="486"/>
      <c r="F7" s="486"/>
      <c r="G7" s="486"/>
      <c r="H7" s="486"/>
      <c r="I7" s="486"/>
      <c r="J7" s="487"/>
      <c r="K7" s="12"/>
      <c r="M7" s="12"/>
    </row>
    <row r="8" spans="1:13" x14ac:dyDescent="0.25">
      <c r="A8" s="12"/>
      <c r="B8" s="313"/>
      <c r="D8" s="315"/>
      <c r="E8" s="315"/>
      <c r="G8" s="316"/>
      <c r="I8" s="317"/>
      <c r="J8" s="314"/>
      <c r="K8" s="12"/>
      <c r="M8" s="12"/>
    </row>
    <row r="9" spans="1:13" x14ac:dyDescent="0.25">
      <c r="A9" s="12"/>
      <c r="B9" s="313"/>
      <c r="D9" s="315"/>
      <c r="E9" s="315"/>
      <c r="G9" s="316"/>
      <c r="I9" s="317"/>
      <c r="J9" s="314"/>
      <c r="K9" s="12"/>
    </row>
    <row r="10" spans="1:13" ht="15.75" thickBot="1" x14ac:dyDescent="0.3">
      <c r="A10" s="12"/>
      <c r="B10" s="313"/>
      <c r="D10" s="315"/>
      <c r="E10" s="315"/>
      <c r="G10" s="316"/>
      <c r="I10" s="317"/>
      <c r="J10" s="314"/>
      <c r="K10" s="12"/>
    </row>
    <row r="11" spans="1:13" ht="49.5" thickTop="1" thickBot="1" x14ac:dyDescent="0.3">
      <c r="A11" s="12"/>
      <c r="B11" s="313"/>
      <c r="D11" s="331" t="s">
        <v>403</v>
      </c>
      <c r="E11" s="332"/>
      <c r="F11" s="333"/>
      <c r="G11" s="334" t="s">
        <v>508</v>
      </c>
      <c r="H11" s="335"/>
      <c r="I11" s="334" t="s">
        <v>509</v>
      </c>
      <c r="J11" s="336"/>
      <c r="K11" s="12"/>
    </row>
    <row r="12" spans="1:13" x14ac:dyDescent="0.25">
      <c r="A12" s="12"/>
      <c r="B12" s="313"/>
      <c r="D12" s="394" t="s">
        <v>533</v>
      </c>
      <c r="E12" s="395"/>
      <c r="F12" s="395"/>
      <c r="G12" s="401">
        <v>2</v>
      </c>
      <c r="H12" s="395"/>
      <c r="I12" s="396">
        <v>2</v>
      </c>
      <c r="J12" s="397"/>
      <c r="K12" s="12"/>
    </row>
    <row r="13" spans="1:13" ht="15.75" thickBot="1" x14ac:dyDescent="0.3">
      <c r="A13" s="12"/>
      <c r="B13" s="313"/>
      <c r="C13" s="344"/>
      <c r="D13" s="405" t="s">
        <v>532</v>
      </c>
      <c r="F13" s="403"/>
      <c r="G13" s="402"/>
      <c r="I13" s="404"/>
      <c r="K13" s="388"/>
    </row>
    <row r="14" spans="1:13" ht="16.5" thickTop="1" thickBot="1" x14ac:dyDescent="0.3">
      <c r="A14" s="12"/>
      <c r="B14" s="313"/>
      <c r="D14" s="393" t="s">
        <v>534</v>
      </c>
      <c r="E14" s="346"/>
      <c r="F14" s="346"/>
      <c r="G14" s="400">
        <v>2</v>
      </c>
      <c r="H14" s="399"/>
      <c r="I14" s="307">
        <v>2</v>
      </c>
      <c r="J14" s="398"/>
      <c r="K14" s="12"/>
    </row>
    <row r="15" spans="1:13" ht="16.5" thickTop="1" thickBot="1" x14ac:dyDescent="0.3">
      <c r="A15" s="12"/>
      <c r="B15" s="313"/>
      <c r="D15" s="313"/>
      <c r="G15" s="384"/>
      <c r="H15" s="384"/>
      <c r="J15" s="314"/>
      <c r="K15" s="12"/>
    </row>
    <row r="16" spans="1:13" ht="49.5" thickTop="1" thickBot="1" x14ac:dyDescent="0.3">
      <c r="A16" s="12"/>
      <c r="B16" s="313"/>
      <c r="D16" s="318" t="s">
        <v>415</v>
      </c>
      <c r="E16" s="319"/>
      <c r="F16" s="320"/>
      <c r="G16" s="321" t="s">
        <v>508</v>
      </c>
      <c r="H16" s="322"/>
      <c r="I16" s="321" t="s">
        <v>509</v>
      </c>
      <c r="J16" s="323"/>
      <c r="K16" s="12"/>
    </row>
    <row r="17" spans="1:11" ht="15.75" thickTop="1" x14ac:dyDescent="0.25">
      <c r="A17" s="12"/>
      <c r="B17" s="313"/>
      <c r="D17" s="313" t="s">
        <v>441</v>
      </c>
      <c r="E17" s="324"/>
      <c r="G17" s="28">
        <v>2082099</v>
      </c>
      <c r="I17" s="28">
        <v>2001761</v>
      </c>
      <c r="J17" s="314"/>
      <c r="K17" s="12"/>
    </row>
    <row r="18" spans="1:11" x14ac:dyDescent="0.25">
      <c r="A18" s="12"/>
      <c r="B18" s="313"/>
      <c r="D18" s="313" t="s">
        <v>428</v>
      </c>
      <c r="E18" s="324"/>
      <c r="G18" s="28">
        <v>370888</v>
      </c>
      <c r="I18" s="28">
        <v>396770</v>
      </c>
      <c r="J18" s="314"/>
      <c r="K18" s="12"/>
    </row>
    <row r="19" spans="1:11" x14ac:dyDescent="0.25">
      <c r="A19" s="12"/>
      <c r="B19" s="313"/>
      <c r="D19" s="313" t="s">
        <v>416</v>
      </c>
      <c r="E19" s="324"/>
      <c r="G19" s="28"/>
      <c r="I19" s="28"/>
      <c r="J19" s="314"/>
      <c r="K19" s="12"/>
    </row>
    <row r="20" spans="1:11" x14ac:dyDescent="0.25">
      <c r="A20" s="12"/>
      <c r="B20" s="313"/>
      <c r="D20" s="313" t="s">
        <v>417</v>
      </c>
      <c r="E20" s="324"/>
      <c r="G20" s="28"/>
      <c r="I20" s="28"/>
      <c r="J20" s="314"/>
      <c r="K20" s="12"/>
    </row>
    <row r="21" spans="1:11" x14ac:dyDescent="0.25">
      <c r="A21" s="12"/>
      <c r="B21" s="313"/>
      <c r="D21" s="313" t="s">
        <v>434</v>
      </c>
      <c r="E21" s="324"/>
      <c r="G21" s="28">
        <v>1711211</v>
      </c>
      <c r="I21" s="28">
        <v>1604991</v>
      </c>
      <c r="J21" s="314"/>
      <c r="K21" s="12"/>
    </row>
    <row r="22" spans="1:11" x14ac:dyDescent="0.25">
      <c r="A22" s="12"/>
      <c r="B22" s="313"/>
      <c r="D22" s="313" t="s">
        <v>416</v>
      </c>
      <c r="E22" s="315"/>
      <c r="G22" s="28">
        <v>1711211</v>
      </c>
      <c r="I22" s="28">
        <v>1604991</v>
      </c>
      <c r="J22" s="314"/>
      <c r="K22" s="12"/>
    </row>
    <row r="23" spans="1:11" x14ac:dyDescent="0.25">
      <c r="A23" s="12"/>
      <c r="B23" s="313"/>
      <c r="D23" s="313" t="s">
        <v>417</v>
      </c>
      <c r="G23" s="28"/>
      <c r="I23" s="28"/>
      <c r="J23" s="314"/>
      <c r="K23" s="12"/>
    </row>
    <row r="24" spans="1:11" x14ac:dyDescent="0.25">
      <c r="A24" s="12"/>
      <c r="B24" s="313"/>
      <c r="D24" s="313" t="s">
        <v>429</v>
      </c>
      <c r="E24" s="315"/>
      <c r="G24" s="28"/>
      <c r="I24" s="28"/>
      <c r="J24" s="314"/>
      <c r="K24" s="12"/>
    </row>
    <row r="25" spans="1:11" x14ac:dyDescent="0.25">
      <c r="A25" s="12"/>
      <c r="B25" s="313"/>
      <c r="D25" s="313" t="s">
        <v>430</v>
      </c>
      <c r="G25" s="28">
        <v>153459</v>
      </c>
      <c r="I25" s="28"/>
      <c r="J25" s="314"/>
      <c r="K25" s="12"/>
    </row>
    <row r="26" spans="1:11" x14ac:dyDescent="0.25">
      <c r="A26" s="12"/>
      <c r="B26" s="313"/>
      <c r="D26" s="313" t="s">
        <v>431</v>
      </c>
      <c r="E26" s="315"/>
      <c r="G26" s="28"/>
      <c r="I26" s="28"/>
      <c r="J26" s="314"/>
      <c r="K26" s="12"/>
    </row>
    <row r="27" spans="1:11" x14ac:dyDescent="0.25">
      <c r="A27" s="12"/>
      <c r="B27" s="313"/>
      <c r="D27" s="313"/>
      <c r="J27" s="314"/>
      <c r="K27" s="12"/>
    </row>
    <row r="28" spans="1:11" ht="15.75" thickBot="1" x14ac:dyDescent="0.3">
      <c r="A28" s="12"/>
      <c r="B28" s="313"/>
      <c r="D28" s="325"/>
      <c r="E28" s="326"/>
      <c r="F28" s="327"/>
      <c r="G28" s="328" t="str">
        <f>IF((G18+G21+G24+G25+G26)=G17,"Gerai","Klaida")</f>
        <v>Klaida</v>
      </c>
      <c r="H28" s="327"/>
      <c r="I28" s="328" t="str">
        <f>IF((I18+I21+I24+I25+I26)=I17,"Gerai","Klaida")</f>
        <v>Gerai</v>
      </c>
      <c r="J28" s="329"/>
      <c r="K28" s="12"/>
    </row>
    <row r="29" spans="1:11" ht="16.5" thickTop="1" thickBot="1" x14ac:dyDescent="0.3">
      <c r="A29" s="12"/>
      <c r="B29" s="313"/>
      <c r="D29" s="330"/>
      <c r="E29" s="330"/>
      <c r="J29" s="314"/>
      <c r="K29" s="12"/>
    </row>
    <row r="30" spans="1:11" ht="49.5" thickTop="1" thickBot="1" x14ac:dyDescent="0.3">
      <c r="A30" s="12"/>
      <c r="B30" s="313"/>
      <c r="D30" s="331" t="s">
        <v>46</v>
      </c>
      <c r="E30" s="332"/>
      <c r="F30" s="333"/>
      <c r="G30" s="334" t="s">
        <v>508</v>
      </c>
      <c r="H30" s="335"/>
      <c r="I30" s="334" t="s">
        <v>509</v>
      </c>
      <c r="J30" s="336"/>
      <c r="K30" s="12"/>
    </row>
    <row r="31" spans="1:11" ht="16.5" thickTop="1" thickBot="1" x14ac:dyDescent="0.3">
      <c r="A31" s="12"/>
      <c r="B31" s="313"/>
      <c r="D31" s="337" t="s">
        <v>418</v>
      </c>
      <c r="E31" s="338"/>
      <c r="F31" s="338"/>
      <c r="G31" s="306"/>
      <c r="H31" s="338"/>
      <c r="I31" s="306"/>
      <c r="J31" s="339"/>
      <c r="K31" s="12"/>
    </row>
    <row r="32" spans="1:11" ht="16.5" thickTop="1" thickBot="1" x14ac:dyDescent="0.3">
      <c r="A32" s="12"/>
      <c r="B32" s="313"/>
      <c r="D32" s="337" t="s">
        <v>529</v>
      </c>
      <c r="E32" s="338"/>
      <c r="F32" s="338"/>
      <c r="G32" s="306"/>
      <c r="H32" s="338"/>
      <c r="I32" s="306"/>
      <c r="J32" s="339"/>
      <c r="K32" s="12"/>
    </row>
    <row r="33" spans="1:11" ht="16.5" thickTop="1" thickBot="1" x14ac:dyDescent="0.3">
      <c r="A33" s="12"/>
      <c r="B33" s="313"/>
      <c r="D33" s="337" t="s">
        <v>419</v>
      </c>
      <c r="E33" s="338"/>
      <c r="F33" s="338"/>
      <c r="G33" s="306"/>
      <c r="H33" s="338"/>
      <c r="I33" s="306"/>
      <c r="J33" s="339"/>
      <c r="K33" s="12"/>
    </row>
    <row r="34" spans="1:11" ht="15.75" thickTop="1" x14ac:dyDescent="0.25">
      <c r="A34" s="12"/>
      <c r="B34" s="313"/>
      <c r="D34" s="340" t="s">
        <v>420</v>
      </c>
      <c r="E34" s="341"/>
      <c r="F34" s="341"/>
      <c r="G34" s="304"/>
      <c r="H34" s="341"/>
      <c r="I34" s="304"/>
      <c r="J34" s="342"/>
      <c r="K34" s="12"/>
    </row>
    <row r="35" spans="1:11" x14ac:dyDescent="0.25">
      <c r="A35" s="12"/>
      <c r="B35" s="313"/>
      <c r="D35" s="343" t="s">
        <v>401</v>
      </c>
      <c r="G35" s="28"/>
      <c r="I35" s="28"/>
      <c r="J35" s="344"/>
      <c r="K35" s="12"/>
    </row>
    <row r="36" spans="1:11" x14ac:dyDescent="0.25">
      <c r="A36" s="12"/>
      <c r="B36" s="313"/>
      <c r="D36" s="343" t="s">
        <v>421</v>
      </c>
      <c r="G36" s="28"/>
      <c r="I36" s="28"/>
      <c r="J36" s="344"/>
      <c r="K36" s="12"/>
    </row>
    <row r="37" spans="1:11" x14ac:dyDescent="0.25">
      <c r="A37" s="12"/>
      <c r="B37" s="313"/>
      <c r="D37" s="343" t="s">
        <v>422</v>
      </c>
      <c r="G37" s="28"/>
      <c r="I37" s="28"/>
      <c r="J37" s="344"/>
      <c r="K37" s="12"/>
    </row>
    <row r="38" spans="1:11" x14ac:dyDescent="0.25">
      <c r="A38" s="12"/>
      <c r="B38" s="313"/>
      <c r="D38" s="343" t="s">
        <v>423</v>
      </c>
      <c r="G38" s="28"/>
      <c r="I38" s="28"/>
      <c r="J38" s="344"/>
      <c r="K38" s="12"/>
    </row>
    <row r="39" spans="1:11" x14ac:dyDescent="0.25">
      <c r="A39" s="12"/>
      <c r="B39" s="313"/>
      <c r="D39" s="343" t="s">
        <v>424</v>
      </c>
      <c r="G39" s="28"/>
      <c r="I39" s="28"/>
      <c r="J39" s="344"/>
      <c r="K39" s="12"/>
    </row>
    <row r="40" spans="1:11" ht="15.75" thickBot="1" x14ac:dyDescent="0.3">
      <c r="A40" s="12"/>
      <c r="B40" s="313"/>
      <c r="D40" s="345" t="s">
        <v>414</v>
      </c>
      <c r="E40" s="346"/>
      <c r="F40" s="346"/>
      <c r="G40" s="305"/>
      <c r="H40" s="346"/>
      <c r="I40" s="305"/>
      <c r="J40" s="347"/>
      <c r="K40" s="12"/>
    </row>
    <row r="41" spans="1:11" ht="15.75" thickTop="1" x14ac:dyDescent="0.25">
      <c r="A41" s="12"/>
      <c r="B41" s="313"/>
      <c r="J41" s="314"/>
      <c r="K41" s="12"/>
    </row>
    <row r="42" spans="1:11" ht="15.75" thickBot="1" x14ac:dyDescent="0.3">
      <c r="A42" s="12"/>
      <c r="B42" s="313"/>
      <c r="G42" s="290"/>
      <c r="I42" s="290"/>
      <c r="J42" s="314"/>
      <c r="K42" s="12"/>
    </row>
    <row r="43" spans="1:11" ht="49.5" thickTop="1" thickBot="1" x14ac:dyDescent="0.3">
      <c r="A43" s="12"/>
      <c r="B43" s="313"/>
      <c r="D43" s="331" t="s">
        <v>405</v>
      </c>
      <c r="E43" s="332"/>
      <c r="F43" s="333"/>
      <c r="G43" s="334" t="s">
        <v>508</v>
      </c>
      <c r="H43" s="335"/>
      <c r="I43" s="334" t="s">
        <v>509</v>
      </c>
      <c r="J43" s="336"/>
      <c r="K43" s="12"/>
    </row>
    <row r="44" spans="1:11" ht="15.75" thickTop="1" x14ac:dyDescent="0.25">
      <c r="A44" s="12"/>
      <c r="B44" s="313"/>
      <c r="D44" s="340" t="s">
        <v>425</v>
      </c>
      <c r="E44" s="341"/>
      <c r="F44" s="341"/>
      <c r="G44" s="304"/>
      <c r="H44" s="341"/>
      <c r="I44" s="304"/>
      <c r="J44" s="342"/>
      <c r="K44" s="12"/>
    </row>
    <row r="45" spans="1:11" x14ac:dyDescent="0.25">
      <c r="A45" s="12"/>
      <c r="B45" s="313"/>
      <c r="D45" s="343" t="s">
        <v>383</v>
      </c>
      <c r="G45" s="28">
        <v>1</v>
      </c>
      <c r="I45" s="28">
        <v>1</v>
      </c>
      <c r="J45" s="344"/>
      <c r="K45" s="12"/>
    </row>
    <row r="46" spans="1:11" x14ac:dyDescent="0.25">
      <c r="A46" s="12"/>
      <c r="B46" s="313"/>
      <c r="D46" s="343" t="s">
        <v>384</v>
      </c>
      <c r="G46" s="28">
        <v>20</v>
      </c>
      <c r="I46" s="28">
        <v>20</v>
      </c>
      <c r="J46" s="344"/>
      <c r="K46" s="12"/>
    </row>
    <row r="47" spans="1:11" x14ac:dyDescent="0.25">
      <c r="A47" s="12"/>
      <c r="B47" s="313"/>
      <c r="D47" s="343" t="s">
        <v>385</v>
      </c>
      <c r="G47" s="28">
        <v>1</v>
      </c>
      <c r="I47" s="28">
        <v>1</v>
      </c>
      <c r="J47" s="344"/>
      <c r="K47" s="12"/>
    </row>
    <row r="48" spans="1:11" ht="15.75" thickBot="1" x14ac:dyDescent="0.3">
      <c r="A48" s="12"/>
      <c r="B48" s="313"/>
      <c r="D48" s="345" t="s">
        <v>386</v>
      </c>
      <c r="E48" s="346"/>
      <c r="F48" s="346"/>
      <c r="G48" s="305">
        <v>7</v>
      </c>
      <c r="H48" s="346"/>
      <c r="I48" s="305">
        <v>7</v>
      </c>
      <c r="J48" s="347"/>
      <c r="K48" s="12"/>
    </row>
    <row r="49" spans="1:11" ht="16.5" thickTop="1" thickBot="1" x14ac:dyDescent="0.3">
      <c r="A49" s="12"/>
      <c r="B49" s="313"/>
      <c r="D49" s="345" t="s">
        <v>524</v>
      </c>
      <c r="E49" s="346"/>
      <c r="F49" s="346"/>
      <c r="G49" s="305">
        <v>93193</v>
      </c>
      <c r="H49" s="346"/>
      <c r="I49" s="305">
        <v>95946</v>
      </c>
      <c r="J49" s="347"/>
      <c r="K49" s="12"/>
    </row>
    <row r="50" spans="1:11" ht="16.5" thickTop="1" thickBot="1" x14ac:dyDescent="0.3">
      <c r="A50" s="12"/>
      <c r="B50" s="313"/>
      <c r="D50" s="345" t="s">
        <v>525</v>
      </c>
      <c r="E50" s="346"/>
      <c r="F50" s="346"/>
      <c r="G50" s="305">
        <v>4856824</v>
      </c>
      <c r="H50" s="346"/>
      <c r="I50" s="305">
        <v>6168987</v>
      </c>
      <c r="J50" s="347"/>
      <c r="K50" s="12"/>
    </row>
    <row r="51" spans="1:11" ht="16.5" thickTop="1" thickBot="1" x14ac:dyDescent="0.3">
      <c r="A51" s="12"/>
      <c r="B51" s="313"/>
      <c r="D51" s="340" t="s">
        <v>526</v>
      </c>
      <c r="E51" s="341"/>
      <c r="F51" s="341"/>
      <c r="G51" s="383">
        <v>52.12</v>
      </c>
      <c r="H51" s="341"/>
      <c r="I51" s="383">
        <v>64.3</v>
      </c>
      <c r="J51" s="390"/>
      <c r="K51" s="12"/>
    </row>
    <row r="52" spans="1:11" ht="16.5" thickTop="1" thickBot="1" x14ac:dyDescent="0.3">
      <c r="A52" s="12"/>
      <c r="B52" s="313"/>
      <c r="C52" s="344"/>
      <c r="D52" s="337" t="s">
        <v>527</v>
      </c>
      <c r="E52" s="338"/>
      <c r="F52" s="338"/>
      <c r="G52" s="306">
        <v>124.06</v>
      </c>
      <c r="H52" s="391"/>
      <c r="I52" s="306">
        <v>155.32</v>
      </c>
      <c r="J52" s="389"/>
      <c r="K52" s="388"/>
    </row>
    <row r="53" spans="1:11" ht="16.5" thickTop="1" thickBot="1" x14ac:dyDescent="0.3">
      <c r="A53" s="12"/>
      <c r="B53" s="313"/>
      <c r="D53" s="325" t="s">
        <v>528</v>
      </c>
      <c r="E53" s="327"/>
      <c r="F53" s="384"/>
      <c r="G53" s="289"/>
      <c r="H53" s="385"/>
      <c r="I53" s="386"/>
      <c r="J53" s="387"/>
      <c r="K53" s="12"/>
    </row>
    <row r="54" spans="1:11" ht="16.5" thickTop="1" thickBot="1" x14ac:dyDescent="0.3">
      <c r="A54" s="12"/>
      <c r="B54" s="313"/>
      <c r="J54" s="314"/>
      <c r="K54" s="12"/>
    </row>
    <row r="55" spans="1:11" ht="16.5" thickTop="1" thickBot="1" x14ac:dyDescent="0.3">
      <c r="A55" s="12"/>
      <c r="B55" s="313"/>
      <c r="D55" s="318" t="s">
        <v>225</v>
      </c>
      <c r="E55" s="319"/>
      <c r="F55" s="320"/>
      <c r="G55" s="349"/>
      <c r="H55" s="320"/>
      <c r="I55" s="349"/>
      <c r="J55" s="323"/>
      <c r="K55" s="12"/>
    </row>
    <row r="56" spans="1:11" ht="15.75" thickTop="1" x14ac:dyDescent="0.25">
      <c r="A56" s="12"/>
      <c r="B56" s="313"/>
      <c r="D56" s="313" t="s">
        <v>381</v>
      </c>
      <c r="G56" s="494"/>
      <c r="H56" s="494"/>
      <c r="I56" s="495"/>
      <c r="J56" s="314"/>
      <c r="K56" s="12"/>
    </row>
    <row r="57" spans="1:11" ht="52.9" customHeight="1" x14ac:dyDescent="0.25">
      <c r="A57" s="12"/>
      <c r="B57" s="313"/>
      <c r="D57" s="313"/>
      <c r="G57" s="496"/>
      <c r="H57" s="496"/>
      <c r="I57" s="497"/>
      <c r="J57" s="314"/>
      <c r="K57" s="12"/>
    </row>
    <row r="58" spans="1:11" x14ac:dyDescent="0.25">
      <c r="A58" s="12"/>
      <c r="B58" s="313"/>
      <c r="D58" s="379" t="s">
        <v>232</v>
      </c>
      <c r="G58" s="498"/>
      <c r="H58" s="498"/>
      <c r="I58" s="499"/>
      <c r="J58" s="314"/>
      <c r="K58" s="12"/>
    </row>
    <row r="59" spans="1:11" x14ac:dyDescent="0.25">
      <c r="A59" s="12"/>
      <c r="B59" s="313"/>
      <c r="D59" s="313" t="s">
        <v>234</v>
      </c>
      <c r="G59" s="500"/>
      <c r="H59" s="500"/>
      <c r="I59" s="501"/>
      <c r="J59" s="314"/>
      <c r="K59" s="12"/>
    </row>
    <row r="60" spans="1:11" ht="15.6" customHeight="1" x14ac:dyDescent="0.25">
      <c r="A60" s="12"/>
      <c r="B60" s="313"/>
      <c r="D60" s="313" t="s">
        <v>236</v>
      </c>
      <c r="G60" s="500"/>
      <c r="H60" s="500"/>
      <c r="I60" s="501"/>
      <c r="J60" s="314"/>
      <c r="K60" s="12"/>
    </row>
    <row r="61" spans="1:11" x14ac:dyDescent="0.25">
      <c r="A61" s="12"/>
      <c r="B61" s="313"/>
      <c r="D61" s="313" t="s">
        <v>238</v>
      </c>
      <c r="G61" s="500"/>
      <c r="H61" s="500"/>
      <c r="I61" s="501"/>
      <c r="J61" s="314"/>
      <c r="K61" s="12"/>
    </row>
    <row r="62" spans="1:11" ht="15.75" thickBot="1" x14ac:dyDescent="0.3">
      <c r="A62" s="12"/>
      <c r="B62" s="313"/>
      <c r="D62" s="325" t="s">
        <v>382</v>
      </c>
      <c r="E62" s="327"/>
      <c r="F62" s="327"/>
      <c r="G62" s="492"/>
      <c r="H62" s="492"/>
      <c r="I62" s="493"/>
      <c r="J62" s="329"/>
      <c r="K62" s="12"/>
    </row>
    <row r="63" spans="1:11" ht="15.75" thickTop="1" x14ac:dyDescent="0.25">
      <c r="A63" s="12"/>
      <c r="B63" s="313"/>
      <c r="J63" s="314"/>
      <c r="K63" s="12"/>
    </row>
    <row r="64" spans="1:11" x14ac:dyDescent="0.25">
      <c r="A64" s="12"/>
      <c r="B64" s="313"/>
      <c r="J64" s="314"/>
      <c r="K64" s="12"/>
    </row>
    <row r="65" spans="1:11" x14ac:dyDescent="0.25">
      <c r="A65" s="12"/>
      <c r="B65" s="313"/>
      <c r="J65" s="314"/>
      <c r="K65" s="12"/>
    </row>
    <row r="66" spans="1:11" x14ac:dyDescent="0.25">
      <c r="A66" s="12"/>
      <c r="B66" s="313"/>
      <c r="J66" s="314"/>
      <c r="K66" s="12"/>
    </row>
    <row r="67" spans="1:11" x14ac:dyDescent="0.25">
      <c r="A67" s="12"/>
      <c r="B67" s="313"/>
      <c r="J67" s="314"/>
      <c r="K67" s="12"/>
    </row>
    <row r="68" spans="1:11" x14ac:dyDescent="0.25">
      <c r="A68" s="12"/>
      <c r="B68" s="313"/>
      <c r="J68" s="314"/>
      <c r="K68" s="12"/>
    </row>
    <row r="69" spans="1:11" x14ac:dyDescent="0.25">
      <c r="A69" s="12"/>
      <c r="B69" s="313"/>
      <c r="J69" s="314"/>
      <c r="K69" s="12"/>
    </row>
    <row r="70" spans="1:11" ht="15.75" thickBot="1" x14ac:dyDescent="0.3">
      <c r="A70" s="12"/>
      <c r="B70" s="325"/>
      <c r="C70" s="327"/>
      <c r="D70" s="327"/>
      <c r="E70" s="327"/>
      <c r="F70" s="327"/>
      <c r="G70" s="327"/>
      <c r="H70" s="327"/>
      <c r="I70" s="327"/>
      <c r="J70" s="329"/>
      <c r="K70" s="12"/>
    </row>
    <row r="71" spans="1:11" ht="15.75" thickTop="1" x14ac:dyDescent="0.25">
      <c r="A71" s="12"/>
      <c r="B71" s="310"/>
      <c r="C71" s="310"/>
      <c r="D71" s="310"/>
      <c r="E71" s="310"/>
      <c r="F71" s="310"/>
      <c r="G71" s="310"/>
      <c r="H71" s="310"/>
      <c r="I71" s="310"/>
      <c r="J71" s="310"/>
      <c r="K71" s="12"/>
    </row>
  </sheetData>
  <sheetProtection algorithmName="SHA-512" hashValue="mAMjfRAIpDtR5MW4hHfS4xPnkq2sCQpxgiQ6yqe0LFcxBBeQ0bwZWefL1nr8eYR1xeBb7hwyJy1T2CEyhMxrZw==" saltValue="F8US+PtqtcTOZFsXI8OQ3Q==" spinCount="100000" sheet="1" selectLockedCells="1"/>
  <protectedRanges>
    <protectedRange sqref="D4:J7" name="Range1"/>
  </protectedRanges>
  <mergeCells count="17">
    <mergeCell ref="D3:F3"/>
    <mergeCell ref="D2:G2"/>
    <mergeCell ref="G62:I62"/>
    <mergeCell ref="G56:I57"/>
    <mergeCell ref="G58:I58"/>
    <mergeCell ref="G59:I59"/>
    <mergeCell ref="G60:I60"/>
    <mergeCell ref="G61:I61"/>
    <mergeCell ref="H2:J2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8">
    <cfRule type="cellIs" dxfId="29" priority="5" operator="equal">
      <formula>"Klaida"</formula>
    </cfRule>
    <cfRule type="cellIs" dxfId="28" priority="6" operator="equal">
      <formula>"Gerai"</formula>
    </cfRule>
  </conditionalFormatting>
  <conditionalFormatting sqref="I28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1">
    <dataValidation allowBlank="1" showInputMessage="1" showErrorMessage="1" prompt="Tiesiogiai generaliniam direktoriui pavaldūs darbuotojai, pvz: Finansų direktorius/ė, Administracijos ir bendrųjų reikalų direktorius/ė, Technikos direktorius/ė, ir pan._x000a_" sqref="D12:I12" xr:uid="{E8B3DCF3-EC8F-4A2A-8179-220B2E4B565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duomenys'!$R$2:$R$229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zoomScaleNormal="100" zoomScaleSheetLayoutView="100" workbookViewId="0">
      <selection activeCell="E26" sqref="E26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4"/>
      <c r="C2" s="215"/>
      <c r="D2" s="216"/>
      <c r="E2" s="216"/>
      <c r="F2" s="217"/>
      <c r="G2" s="217"/>
      <c r="H2" s="218"/>
      <c r="I2" s="219"/>
      <c r="J2" s="216"/>
      <c r="K2" s="216"/>
      <c r="L2" s="217"/>
      <c r="M2" s="236"/>
    </row>
    <row r="3" spans="2:15" ht="28.5" customHeight="1" x14ac:dyDescent="0.25">
      <c r="B3" s="220"/>
      <c r="C3" s="129" t="s">
        <v>523</v>
      </c>
      <c r="D3" s="13"/>
      <c r="E3" s="13"/>
      <c r="F3" s="13"/>
      <c r="G3" s="13"/>
      <c r="H3" s="14"/>
      <c r="I3" s="13"/>
      <c r="J3" s="13"/>
      <c r="K3" s="504" t="s">
        <v>361</v>
      </c>
      <c r="L3" s="505"/>
      <c r="M3" s="221"/>
    </row>
    <row r="4" spans="2:15" ht="15" customHeight="1" x14ac:dyDescent="0.25">
      <c r="B4" s="220"/>
      <c r="C4" s="129" t="s">
        <v>362</v>
      </c>
      <c r="D4" s="13"/>
      <c r="E4" s="13"/>
      <c r="F4" s="13"/>
      <c r="G4" s="13"/>
      <c r="H4" s="14"/>
      <c r="I4" s="13"/>
      <c r="J4" s="13"/>
      <c r="K4" s="372" t="s">
        <v>371</v>
      </c>
      <c r="L4" s="21"/>
      <c r="M4" s="221"/>
    </row>
    <row r="5" spans="2:15" ht="15" customHeight="1" x14ac:dyDescent="0.25">
      <c r="B5" s="220"/>
      <c r="C5" s="128"/>
      <c r="D5" s="13"/>
      <c r="E5" s="13"/>
      <c r="F5" s="13"/>
      <c r="G5" s="13"/>
      <c r="H5" s="14"/>
      <c r="I5" s="13"/>
      <c r="J5" s="13"/>
      <c r="K5" s="13"/>
      <c r="L5" s="21"/>
      <c r="M5" s="221"/>
    </row>
    <row r="6" spans="2:15" ht="15" customHeight="1" x14ac:dyDescent="0.25">
      <c r="B6" s="220"/>
      <c r="C6" s="510" t="s">
        <v>363</v>
      </c>
      <c r="D6" s="511"/>
      <c r="E6" s="511"/>
      <c r="F6" s="511"/>
      <c r="G6" s="511"/>
      <c r="H6" s="511"/>
      <c r="I6" s="511"/>
      <c r="J6" s="511"/>
      <c r="K6" s="511"/>
      <c r="L6" s="511"/>
      <c r="M6" s="512"/>
    </row>
    <row r="7" spans="2:15" ht="15" hidden="1" customHeight="1" x14ac:dyDescent="0.25">
      <c r="B7" s="220"/>
      <c r="C7" s="128"/>
      <c r="D7" s="13"/>
      <c r="E7" s="13"/>
      <c r="F7" s="13"/>
      <c r="G7" s="13"/>
      <c r="H7" s="14"/>
      <c r="I7" s="13"/>
      <c r="J7" s="13"/>
      <c r="K7" s="13"/>
      <c r="L7" s="21"/>
      <c r="M7" s="221"/>
    </row>
    <row r="8" spans="2:15" x14ac:dyDescent="0.25">
      <c r="B8" s="220"/>
      <c r="C8" s="129"/>
      <c r="D8" s="13"/>
      <c r="E8" s="13"/>
      <c r="F8" s="13"/>
      <c r="G8" s="13"/>
      <c r="H8" s="14"/>
      <c r="I8" s="13"/>
      <c r="J8" s="13"/>
      <c r="K8" s="13"/>
      <c r="L8" s="13"/>
      <c r="M8" s="221"/>
    </row>
    <row r="9" spans="2:15" ht="15.75" thickBot="1" x14ac:dyDescent="0.3">
      <c r="B9" s="220"/>
      <c r="C9" s="506" t="s">
        <v>7</v>
      </c>
      <c r="D9" s="507"/>
      <c r="E9" s="508" t="str">
        <f>'Finansiniai duomenys'!C8</f>
        <v>UAB Alytaus regiono atliekų tvarkymo centras</v>
      </c>
      <c r="F9" s="508"/>
      <c r="G9" s="508"/>
      <c r="H9" s="508"/>
      <c r="I9" s="508"/>
      <c r="J9" s="508"/>
      <c r="K9" s="13"/>
      <c r="L9" s="13"/>
      <c r="M9" s="221"/>
    </row>
    <row r="10" spans="2:15" ht="15.75" thickBot="1" x14ac:dyDescent="0.3">
      <c r="B10" s="220"/>
      <c r="C10" s="506" t="s">
        <v>9</v>
      </c>
      <c r="D10" s="507"/>
      <c r="E10" s="509" t="str">
        <f>'Finansiniai duomenys'!C9</f>
        <v>Uždaroji akcinė bendrovė (UAB)</v>
      </c>
      <c r="F10" s="509"/>
      <c r="G10" s="509"/>
      <c r="H10" s="509"/>
      <c r="I10" s="509"/>
      <c r="J10" s="509"/>
      <c r="K10" s="13"/>
      <c r="L10" s="13"/>
      <c r="M10" s="221"/>
    </row>
    <row r="11" spans="2:15" ht="15.75" thickBot="1" x14ac:dyDescent="0.3">
      <c r="B11" s="220"/>
      <c r="C11" s="506" t="s">
        <v>13</v>
      </c>
      <c r="D11" s="507"/>
      <c r="E11" s="509">
        <f>'Finansiniai duomenys'!C10</f>
        <v>250135860</v>
      </c>
      <c r="F11" s="509"/>
      <c r="G11" s="509"/>
      <c r="H11" s="509"/>
      <c r="I11" s="509"/>
      <c r="J11" s="509"/>
      <c r="K11" s="13"/>
      <c r="L11" s="13"/>
      <c r="M11" s="221"/>
    </row>
    <row r="12" spans="2:15" x14ac:dyDescent="0.25">
      <c r="B12" s="220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1"/>
    </row>
    <row r="13" spans="2:15" x14ac:dyDescent="0.25">
      <c r="B13" s="220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1"/>
      <c r="O13" s="12" t="s">
        <v>364</v>
      </c>
    </row>
    <row r="14" spans="2:15" ht="38.25" customHeight="1" x14ac:dyDescent="0.25">
      <c r="B14" s="220"/>
      <c r="C14" s="535" t="s">
        <v>511</v>
      </c>
      <c r="D14" s="544"/>
      <c r="E14" s="542"/>
      <c r="F14" s="545"/>
      <c r="G14" s="248"/>
      <c r="H14" s="251"/>
      <c r="I14" s="522" t="s">
        <v>515</v>
      </c>
      <c r="J14" s="541"/>
      <c r="K14" s="542"/>
      <c r="L14" s="543"/>
      <c r="M14" s="222"/>
    </row>
    <row r="15" spans="2:15" ht="26.45" customHeight="1" thickBot="1" x14ac:dyDescent="0.3">
      <c r="B15" s="220"/>
      <c r="C15" s="535" t="s">
        <v>512</v>
      </c>
      <c r="D15" s="523"/>
      <c r="E15" s="523"/>
      <c r="F15" s="538"/>
      <c r="G15" s="138"/>
      <c r="H15" s="251"/>
      <c r="I15" s="520" t="s">
        <v>516</v>
      </c>
      <c r="J15" s="517"/>
      <c r="K15" s="517"/>
      <c r="L15" s="521"/>
      <c r="M15" s="223"/>
    </row>
    <row r="16" spans="2:15" ht="49.5" customHeight="1" thickBot="1" x14ac:dyDescent="0.3">
      <c r="B16" s="220"/>
      <c r="C16" s="535" t="s">
        <v>521</v>
      </c>
      <c r="D16" s="523"/>
      <c r="E16" s="536"/>
      <c r="F16" s="537"/>
      <c r="G16" s="139"/>
      <c r="H16" s="252"/>
      <c r="I16" s="522" t="s">
        <v>522</v>
      </c>
      <c r="J16" s="522"/>
      <c r="K16" s="539"/>
      <c r="L16" s="540"/>
      <c r="M16" s="222"/>
    </row>
    <row r="17" spans="2:13" ht="40.5" customHeight="1" x14ac:dyDescent="0.25">
      <c r="B17" s="220"/>
      <c r="C17" s="535" t="s">
        <v>365</v>
      </c>
      <c r="D17" s="523"/>
      <c r="E17" s="518"/>
      <c r="F17" s="519"/>
      <c r="G17" s="248"/>
      <c r="H17" s="252"/>
      <c r="I17" s="523" t="s">
        <v>365</v>
      </c>
      <c r="J17" s="523"/>
      <c r="K17" s="518"/>
      <c r="L17" s="519"/>
      <c r="M17" s="222"/>
    </row>
    <row r="18" spans="2:13" x14ac:dyDescent="0.25">
      <c r="B18" s="220"/>
      <c r="C18" s="127"/>
      <c r="D18" s="13"/>
      <c r="E18" s="13"/>
      <c r="F18" s="15"/>
      <c r="G18" s="13"/>
      <c r="H18" s="251"/>
      <c r="I18" s="13"/>
      <c r="J18" s="13"/>
      <c r="K18" s="13"/>
      <c r="L18" s="13"/>
      <c r="M18" s="221"/>
    </row>
    <row r="19" spans="2:13" x14ac:dyDescent="0.25">
      <c r="B19" s="220"/>
      <c r="C19" s="127"/>
      <c r="D19" s="13"/>
      <c r="E19" s="13"/>
      <c r="F19" s="15"/>
      <c r="G19" s="13"/>
      <c r="H19" s="251"/>
      <c r="I19" s="13"/>
      <c r="J19" s="13"/>
      <c r="K19" s="13"/>
      <c r="L19" s="13"/>
      <c r="M19" s="221"/>
    </row>
    <row r="20" spans="2:13" x14ac:dyDescent="0.25">
      <c r="B20" s="220"/>
      <c r="C20" s="531" t="s">
        <v>513</v>
      </c>
      <c r="D20" s="527"/>
      <c r="E20" s="527"/>
      <c r="F20" s="532"/>
      <c r="G20" s="19"/>
      <c r="H20" s="251"/>
      <c r="I20" s="527" t="s">
        <v>517</v>
      </c>
      <c r="J20" s="527"/>
      <c r="K20" s="527"/>
      <c r="L20" s="527"/>
      <c r="M20" s="224"/>
    </row>
    <row r="21" spans="2:13" x14ac:dyDescent="0.25">
      <c r="B21" s="220"/>
      <c r="C21" s="130"/>
      <c r="D21" s="19"/>
      <c r="E21" s="19"/>
      <c r="F21" s="18"/>
      <c r="G21" s="19"/>
      <c r="H21" s="251"/>
      <c r="I21" s="19"/>
      <c r="J21" s="19"/>
      <c r="K21" s="19"/>
      <c r="L21" s="19"/>
      <c r="M21" s="224"/>
    </row>
    <row r="22" spans="2:13" x14ac:dyDescent="0.25">
      <c r="B22" s="220"/>
      <c r="C22" s="533" t="s">
        <v>514</v>
      </c>
      <c r="D22" s="528"/>
      <c r="E22" s="528"/>
      <c r="F22" s="534"/>
      <c r="G22" s="249"/>
      <c r="H22" s="251"/>
      <c r="I22" s="528" t="s">
        <v>518</v>
      </c>
      <c r="J22" s="528"/>
      <c r="K22" s="528"/>
      <c r="L22" s="528"/>
      <c r="M22" s="225"/>
    </row>
    <row r="23" spans="2:13" ht="24" x14ac:dyDescent="0.25">
      <c r="B23" s="220"/>
      <c r="C23" s="245" t="s">
        <v>366</v>
      </c>
      <c r="D23" s="246" t="s">
        <v>367</v>
      </c>
      <c r="E23" s="247" t="s">
        <v>368</v>
      </c>
      <c r="F23" s="245" t="s">
        <v>369</v>
      </c>
      <c r="G23" s="250"/>
      <c r="H23" s="253"/>
      <c r="I23" s="246" t="s">
        <v>366</v>
      </c>
      <c r="J23" s="245" t="s">
        <v>367</v>
      </c>
      <c r="K23" s="245" t="s">
        <v>368</v>
      </c>
      <c r="L23" s="245" t="s">
        <v>369</v>
      </c>
      <c r="M23" s="226"/>
    </row>
    <row r="24" spans="2:13" x14ac:dyDescent="0.25">
      <c r="B24" s="220"/>
      <c r="C24" s="20">
        <v>1</v>
      </c>
      <c r="D24" s="254"/>
      <c r="E24" s="8"/>
      <c r="F24" s="256"/>
      <c r="G24" s="239"/>
      <c r="H24" s="253"/>
      <c r="I24" s="22">
        <v>1</v>
      </c>
      <c r="J24" s="258"/>
      <c r="K24" s="8"/>
      <c r="L24" s="256"/>
      <c r="M24" s="227"/>
    </row>
    <row r="25" spans="2:13" x14ac:dyDescent="0.25">
      <c r="B25" s="220"/>
      <c r="C25" s="20">
        <v>2</v>
      </c>
      <c r="D25" s="254"/>
      <c r="E25" s="8"/>
      <c r="F25" s="256"/>
      <c r="G25" s="239"/>
      <c r="H25" s="253"/>
      <c r="I25" s="22">
        <v>2</v>
      </c>
      <c r="J25" s="258"/>
      <c r="K25" s="8"/>
      <c r="L25" s="256"/>
      <c r="M25" s="227"/>
    </row>
    <row r="26" spans="2:13" x14ac:dyDescent="0.25">
      <c r="B26" s="220"/>
      <c r="C26" s="20">
        <v>3</v>
      </c>
      <c r="D26" s="254"/>
      <c r="E26" s="8"/>
      <c r="F26" s="256"/>
      <c r="G26" s="239"/>
      <c r="H26" s="253"/>
      <c r="I26" s="22">
        <v>3</v>
      </c>
      <c r="J26" s="258"/>
      <c r="K26" s="8"/>
      <c r="L26" s="256"/>
      <c r="M26" s="227"/>
    </row>
    <row r="27" spans="2:13" x14ac:dyDescent="0.25">
      <c r="B27" s="220"/>
      <c r="C27" s="20">
        <v>4</v>
      </c>
      <c r="D27" s="254"/>
      <c r="E27" s="8"/>
      <c r="F27" s="256"/>
      <c r="G27" s="239"/>
      <c r="H27" s="253"/>
      <c r="I27" s="22">
        <v>4</v>
      </c>
      <c r="J27" s="258"/>
      <c r="K27" s="8"/>
      <c r="L27" s="256"/>
      <c r="M27" s="227"/>
    </row>
    <row r="28" spans="2:13" x14ac:dyDescent="0.25">
      <c r="B28" s="220"/>
      <c r="C28" s="20">
        <v>5</v>
      </c>
      <c r="D28" s="254"/>
      <c r="E28" s="8"/>
      <c r="F28" s="256"/>
      <c r="G28" s="239"/>
      <c r="H28" s="253"/>
      <c r="I28" s="22">
        <v>5</v>
      </c>
      <c r="J28" s="258"/>
      <c r="K28" s="8"/>
      <c r="L28" s="256"/>
      <c r="M28" s="227"/>
    </row>
    <row r="29" spans="2:13" x14ac:dyDescent="0.25">
      <c r="B29" s="220"/>
      <c r="C29" s="20">
        <v>6</v>
      </c>
      <c r="D29" s="254"/>
      <c r="E29" s="8"/>
      <c r="F29" s="256"/>
      <c r="G29" s="239"/>
      <c r="H29" s="253"/>
      <c r="I29" s="22">
        <v>6</v>
      </c>
      <c r="J29" s="258"/>
      <c r="K29" s="8"/>
      <c r="L29" s="256"/>
      <c r="M29" s="227"/>
    </row>
    <row r="30" spans="2:13" x14ac:dyDescent="0.25">
      <c r="B30" s="220"/>
      <c r="C30" s="20">
        <v>7</v>
      </c>
      <c r="D30" s="254"/>
      <c r="E30" s="8"/>
      <c r="F30" s="256"/>
      <c r="G30" s="239"/>
      <c r="H30" s="252"/>
      <c r="I30" s="20">
        <v>7</v>
      </c>
      <c r="J30" s="258"/>
      <c r="K30" s="8"/>
      <c r="L30" s="256"/>
      <c r="M30" s="227"/>
    </row>
    <row r="31" spans="2:13" x14ac:dyDescent="0.25">
      <c r="B31" s="220"/>
      <c r="C31" s="20">
        <v>8</v>
      </c>
      <c r="D31" s="254"/>
      <c r="E31" s="8"/>
      <c r="F31" s="256"/>
      <c r="G31" s="239"/>
      <c r="H31" s="252"/>
      <c r="I31" s="20">
        <v>8</v>
      </c>
      <c r="J31" s="254"/>
      <c r="K31" s="8"/>
      <c r="L31" s="256"/>
      <c r="M31" s="227"/>
    </row>
    <row r="32" spans="2:13" x14ac:dyDescent="0.25">
      <c r="B32" s="220"/>
      <c r="C32" s="20">
        <v>9</v>
      </c>
      <c r="D32" s="254"/>
      <c r="E32" s="8"/>
      <c r="F32" s="256"/>
      <c r="G32" s="239"/>
      <c r="H32" s="253"/>
      <c r="I32" s="22">
        <v>9</v>
      </c>
      <c r="J32" s="254"/>
      <c r="K32" s="8"/>
      <c r="L32" s="256"/>
      <c r="M32" s="227"/>
    </row>
    <row r="33" spans="2:13" x14ac:dyDescent="0.25">
      <c r="B33" s="220"/>
      <c r="C33" s="20">
        <v>10</v>
      </c>
      <c r="D33" s="254"/>
      <c r="E33" s="8"/>
      <c r="F33" s="256"/>
      <c r="G33" s="239"/>
      <c r="H33" s="252"/>
      <c r="I33" s="20">
        <v>10</v>
      </c>
      <c r="J33" s="254"/>
      <c r="K33" s="8"/>
      <c r="L33" s="256"/>
      <c r="M33" s="227"/>
    </row>
    <row r="34" spans="2:13" x14ac:dyDescent="0.25">
      <c r="B34" s="220"/>
      <c r="C34" s="20">
        <v>11</v>
      </c>
      <c r="D34" s="254"/>
      <c r="E34" s="8"/>
      <c r="F34" s="256"/>
      <c r="G34" s="239"/>
      <c r="H34" s="253"/>
      <c r="I34" s="22">
        <v>11</v>
      </c>
      <c r="J34" s="258"/>
      <c r="K34" s="8"/>
      <c r="L34" s="256"/>
      <c r="M34" s="227"/>
    </row>
    <row r="35" spans="2:13" x14ac:dyDescent="0.25">
      <c r="B35" s="220"/>
      <c r="C35" s="20">
        <v>12</v>
      </c>
      <c r="D35" s="254"/>
      <c r="E35" s="8"/>
      <c r="F35" s="256"/>
      <c r="G35" s="239"/>
      <c r="H35" s="253"/>
      <c r="I35" s="22">
        <v>12</v>
      </c>
      <c r="J35" s="258"/>
      <c r="K35" s="8"/>
      <c r="L35" s="256"/>
      <c r="M35" s="227"/>
    </row>
    <row r="36" spans="2:13" x14ac:dyDescent="0.25">
      <c r="B36" s="220"/>
      <c r="C36" s="20">
        <v>13</v>
      </c>
      <c r="D36" s="254"/>
      <c r="E36" s="8"/>
      <c r="F36" s="256"/>
      <c r="G36" s="239"/>
      <c r="H36" s="253"/>
      <c r="I36" s="22">
        <v>13</v>
      </c>
      <c r="J36" s="258"/>
      <c r="K36" s="8"/>
      <c r="L36" s="256"/>
      <c r="M36" s="227"/>
    </row>
    <row r="37" spans="2:13" x14ac:dyDescent="0.25">
      <c r="B37" s="220"/>
      <c r="C37" s="20">
        <v>14</v>
      </c>
      <c r="D37" s="254"/>
      <c r="E37" s="8"/>
      <c r="F37" s="256"/>
      <c r="G37" s="239"/>
      <c r="H37" s="253"/>
      <c r="I37" s="22">
        <v>14</v>
      </c>
      <c r="J37" s="258"/>
      <c r="K37" s="8"/>
      <c r="L37" s="256"/>
      <c r="M37" s="227"/>
    </row>
    <row r="38" spans="2:13" x14ac:dyDescent="0.25">
      <c r="B38" s="220"/>
      <c r="C38" s="20">
        <v>15</v>
      </c>
      <c r="D38" s="254"/>
      <c r="E38" s="8"/>
      <c r="F38" s="256"/>
      <c r="G38" s="239"/>
      <c r="H38" s="253"/>
      <c r="I38" s="22">
        <v>15</v>
      </c>
      <c r="J38" s="258"/>
      <c r="K38" s="8"/>
      <c r="L38" s="256"/>
      <c r="M38" s="227"/>
    </row>
    <row r="39" spans="2:13" x14ac:dyDescent="0.25">
      <c r="B39" s="220"/>
      <c r="C39" s="20">
        <v>16</v>
      </c>
      <c r="D39" s="254"/>
      <c r="E39" s="8"/>
      <c r="F39" s="256"/>
      <c r="G39" s="239"/>
      <c r="H39" s="253"/>
      <c r="I39" s="22">
        <v>16</v>
      </c>
      <c r="J39" s="258"/>
      <c r="K39" s="8"/>
      <c r="L39" s="256"/>
      <c r="M39" s="227"/>
    </row>
    <row r="40" spans="2:13" x14ac:dyDescent="0.25">
      <c r="B40" s="220"/>
      <c r="C40" s="20">
        <v>17</v>
      </c>
      <c r="D40" s="254"/>
      <c r="E40" s="8"/>
      <c r="F40" s="256"/>
      <c r="G40" s="239"/>
      <c r="H40" s="253"/>
      <c r="I40" s="22">
        <v>17</v>
      </c>
      <c r="J40" s="258"/>
      <c r="K40" s="8"/>
      <c r="L40" s="256"/>
      <c r="M40" s="227"/>
    </row>
    <row r="41" spans="2:13" x14ac:dyDescent="0.25">
      <c r="B41" s="220"/>
      <c r="C41" s="20">
        <v>18</v>
      </c>
      <c r="D41" s="254"/>
      <c r="E41" s="8"/>
      <c r="F41" s="256"/>
      <c r="G41" s="239"/>
      <c r="H41" s="253"/>
      <c r="I41" s="22">
        <v>18</v>
      </c>
      <c r="J41" s="258"/>
      <c r="K41" s="8"/>
      <c r="L41" s="256"/>
      <c r="M41" s="227"/>
    </row>
    <row r="42" spans="2:13" x14ac:dyDescent="0.25">
      <c r="B42" s="220"/>
      <c r="C42" s="20">
        <v>19</v>
      </c>
      <c r="D42" s="254"/>
      <c r="E42" s="8"/>
      <c r="F42" s="256"/>
      <c r="G42" s="239"/>
      <c r="H42" s="253"/>
      <c r="I42" s="22">
        <v>19</v>
      </c>
      <c r="J42" s="258"/>
      <c r="K42" s="8"/>
      <c r="L42" s="256"/>
      <c r="M42" s="227"/>
    </row>
    <row r="43" spans="2:13" x14ac:dyDescent="0.25">
      <c r="B43" s="220"/>
      <c r="C43" s="20">
        <v>20</v>
      </c>
      <c r="D43" s="254"/>
      <c r="E43" s="8"/>
      <c r="F43" s="256"/>
      <c r="G43" s="239"/>
      <c r="H43" s="253"/>
      <c r="I43" s="22">
        <v>20</v>
      </c>
      <c r="J43" s="258"/>
      <c r="K43" s="8"/>
      <c r="L43" s="256"/>
      <c r="M43" s="227"/>
    </row>
    <row r="44" spans="2:13" x14ac:dyDescent="0.25">
      <c r="B44" s="220"/>
      <c r="C44" s="20">
        <v>21</v>
      </c>
      <c r="D44" s="254"/>
      <c r="E44" s="8"/>
      <c r="F44" s="256"/>
      <c r="G44" s="239"/>
      <c r="H44" s="253"/>
      <c r="I44" s="22">
        <v>21</v>
      </c>
      <c r="J44" s="258"/>
      <c r="K44" s="8"/>
      <c r="L44" s="256"/>
      <c r="M44" s="227"/>
    </row>
    <row r="45" spans="2:13" x14ac:dyDescent="0.25">
      <c r="B45" s="220"/>
      <c r="C45" s="20">
        <v>22</v>
      </c>
      <c r="D45" s="254"/>
      <c r="E45" s="8"/>
      <c r="F45" s="256"/>
      <c r="G45" s="239"/>
      <c r="H45" s="253"/>
      <c r="I45" s="22">
        <v>22</v>
      </c>
      <c r="J45" s="258"/>
      <c r="K45" s="8"/>
      <c r="L45" s="256"/>
      <c r="M45" s="227"/>
    </row>
    <row r="46" spans="2:13" x14ac:dyDescent="0.25">
      <c r="B46" s="220"/>
      <c r="C46" s="20">
        <v>23</v>
      </c>
      <c r="D46" s="254"/>
      <c r="E46" s="8"/>
      <c r="F46" s="256"/>
      <c r="G46" s="239"/>
      <c r="H46" s="253"/>
      <c r="I46" s="22">
        <v>23</v>
      </c>
      <c r="J46" s="258"/>
      <c r="K46" s="8"/>
      <c r="L46" s="256"/>
      <c r="M46" s="227"/>
    </row>
    <row r="47" spans="2:13" x14ac:dyDescent="0.25">
      <c r="B47" s="220"/>
      <c r="C47" s="20">
        <v>24</v>
      </c>
      <c r="D47" s="255"/>
      <c r="E47" s="9"/>
      <c r="F47" s="257"/>
      <c r="G47" s="239"/>
      <c r="H47" s="253"/>
      <c r="I47" s="22">
        <v>24</v>
      </c>
      <c r="J47" s="259"/>
      <c r="K47" s="9"/>
      <c r="L47" s="257"/>
      <c r="M47" s="227"/>
    </row>
    <row r="48" spans="2:13" x14ac:dyDescent="0.25">
      <c r="B48" s="220"/>
      <c r="C48" s="20">
        <v>25</v>
      </c>
      <c r="D48" s="255"/>
      <c r="E48" s="9"/>
      <c r="F48" s="257"/>
      <c r="G48" s="239"/>
      <c r="H48" s="253"/>
      <c r="I48" s="22">
        <v>25</v>
      </c>
      <c r="J48" s="259"/>
      <c r="K48" s="9"/>
      <c r="L48" s="257"/>
      <c r="M48" s="227"/>
    </row>
    <row r="49" spans="2:13" x14ac:dyDescent="0.25">
      <c r="B49" s="220"/>
      <c r="C49" s="20">
        <v>26</v>
      </c>
      <c r="D49" s="255"/>
      <c r="E49" s="9"/>
      <c r="F49" s="257"/>
      <c r="G49" s="239"/>
      <c r="H49" s="253"/>
      <c r="I49" s="22">
        <v>26</v>
      </c>
      <c r="J49" s="259"/>
      <c r="K49" s="9"/>
      <c r="L49" s="257"/>
      <c r="M49" s="227"/>
    </row>
    <row r="50" spans="2:13" x14ac:dyDescent="0.25">
      <c r="B50" s="220"/>
      <c r="C50" s="20">
        <v>27</v>
      </c>
      <c r="D50" s="255"/>
      <c r="E50" s="9"/>
      <c r="F50" s="257"/>
      <c r="G50" s="239"/>
      <c r="H50" s="253"/>
      <c r="I50" s="22">
        <v>27</v>
      </c>
      <c r="J50" s="259"/>
      <c r="K50" s="9"/>
      <c r="L50" s="257"/>
      <c r="M50" s="227"/>
    </row>
    <row r="51" spans="2:13" x14ac:dyDescent="0.25">
      <c r="B51" s="220"/>
      <c r="C51" s="20">
        <v>28</v>
      </c>
      <c r="D51" s="255"/>
      <c r="E51" s="9"/>
      <c r="F51" s="257"/>
      <c r="G51" s="239"/>
      <c r="H51" s="253"/>
      <c r="I51" s="22">
        <v>28</v>
      </c>
      <c r="J51" s="259"/>
      <c r="K51" s="9"/>
      <c r="L51" s="257"/>
      <c r="M51" s="227"/>
    </row>
    <row r="52" spans="2:13" x14ac:dyDescent="0.25">
      <c r="B52" s="220"/>
      <c r="C52" s="20">
        <v>29</v>
      </c>
      <c r="D52" s="255"/>
      <c r="E52" s="9"/>
      <c r="F52" s="257"/>
      <c r="G52" s="239"/>
      <c r="H52" s="253"/>
      <c r="I52" s="22">
        <v>29</v>
      </c>
      <c r="J52" s="259"/>
      <c r="K52" s="9"/>
      <c r="L52" s="257"/>
      <c r="M52" s="227"/>
    </row>
    <row r="53" spans="2:13" x14ac:dyDescent="0.25">
      <c r="B53" s="220"/>
      <c r="C53" s="20">
        <v>30</v>
      </c>
      <c r="D53" s="255"/>
      <c r="E53" s="9"/>
      <c r="F53" s="257"/>
      <c r="G53" s="239"/>
      <c r="H53" s="253"/>
      <c r="I53" s="22">
        <v>30</v>
      </c>
      <c r="J53" s="259"/>
      <c r="K53" s="9"/>
      <c r="L53" s="257"/>
      <c r="M53" s="227"/>
    </row>
    <row r="54" spans="2:13" x14ac:dyDescent="0.25">
      <c r="B54" s="220"/>
      <c r="C54" s="20">
        <v>31</v>
      </c>
      <c r="D54" s="255"/>
      <c r="E54" s="9"/>
      <c r="F54" s="257"/>
      <c r="G54" s="239"/>
      <c r="H54" s="253"/>
      <c r="I54" s="22">
        <v>31</v>
      </c>
      <c r="J54" s="259"/>
      <c r="K54" s="9"/>
      <c r="L54" s="257"/>
      <c r="M54" s="227"/>
    </row>
    <row r="55" spans="2:13" x14ac:dyDescent="0.25">
      <c r="B55" s="220"/>
      <c r="C55" s="20">
        <v>32</v>
      </c>
      <c r="D55" s="255"/>
      <c r="E55" s="9"/>
      <c r="F55" s="257"/>
      <c r="G55" s="239"/>
      <c r="H55" s="253"/>
      <c r="I55" s="22">
        <v>32</v>
      </c>
      <c r="J55" s="259"/>
      <c r="K55" s="9"/>
      <c r="L55" s="257"/>
      <c r="M55" s="227"/>
    </row>
    <row r="56" spans="2:13" x14ac:dyDescent="0.25">
      <c r="B56" s="220"/>
      <c r="C56" s="20">
        <v>33</v>
      </c>
      <c r="D56" s="255"/>
      <c r="E56" s="9"/>
      <c r="F56" s="257"/>
      <c r="G56" s="239"/>
      <c r="H56" s="253"/>
      <c r="I56" s="22">
        <v>33</v>
      </c>
      <c r="J56" s="259"/>
      <c r="K56" s="9"/>
      <c r="L56" s="257"/>
      <c r="M56" s="227"/>
    </row>
    <row r="57" spans="2:13" x14ac:dyDescent="0.25">
      <c r="B57" s="220"/>
      <c r="C57" s="20">
        <v>34</v>
      </c>
      <c r="D57" s="255"/>
      <c r="E57" s="9"/>
      <c r="F57" s="257"/>
      <c r="G57" s="239"/>
      <c r="H57" s="253"/>
      <c r="I57" s="22">
        <v>34</v>
      </c>
      <c r="J57" s="259"/>
      <c r="K57" s="9"/>
      <c r="L57" s="257"/>
      <c r="M57" s="227"/>
    </row>
    <row r="58" spans="2:13" x14ac:dyDescent="0.25">
      <c r="B58" s="220"/>
      <c r="C58" s="20">
        <v>35</v>
      </c>
      <c r="D58" s="255"/>
      <c r="E58" s="9"/>
      <c r="F58" s="257"/>
      <c r="G58" s="239"/>
      <c r="H58" s="253"/>
      <c r="I58" s="22">
        <v>35</v>
      </c>
      <c r="J58" s="259"/>
      <c r="K58" s="9"/>
      <c r="L58" s="257"/>
      <c r="M58" s="227"/>
    </row>
    <row r="59" spans="2:13" x14ac:dyDescent="0.25">
      <c r="B59" s="220"/>
      <c r="C59" s="20">
        <v>36</v>
      </c>
      <c r="D59" s="255"/>
      <c r="E59" s="9"/>
      <c r="F59" s="257"/>
      <c r="G59" s="239"/>
      <c r="H59" s="253"/>
      <c r="I59" s="22">
        <v>36</v>
      </c>
      <c r="J59" s="259"/>
      <c r="K59" s="9"/>
      <c r="L59" s="257"/>
      <c r="M59" s="227"/>
    </row>
    <row r="60" spans="2:13" x14ac:dyDescent="0.25">
      <c r="B60" s="220"/>
      <c r="C60" s="20">
        <v>37</v>
      </c>
      <c r="D60" s="255"/>
      <c r="E60" s="9"/>
      <c r="F60" s="257"/>
      <c r="G60" s="239"/>
      <c r="H60" s="253"/>
      <c r="I60" s="22">
        <v>37</v>
      </c>
      <c r="J60" s="259"/>
      <c r="K60" s="9"/>
      <c r="L60" s="257"/>
      <c r="M60" s="227"/>
    </row>
    <row r="61" spans="2:13" x14ac:dyDescent="0.25">
      <c r="B61" s="220"/>
      <c r="C61" s="20">
        <v>38</v>
      </c>
      <c r="D61" s="255"/>
      <c r="E61" s="9"/>
      <c r="F61" s="257"/>
      <c r="G61" s="239"/>
      <c r="H61" s="253"/>
      <c r="I61" s="22">
        <v>38</v>
      </c>
      <c r="J61" s="259"/>
      <c r="K61" s="9"/>
      <c r="L61" s="257"/>
      <c r="M61" s="227"/>
    </row>
    <row r="62" spans="2:13" x14ac:dyDescent="0.25">
      <c r="B62" s="220"/>
      <c r="C62" s="20">
        <v>39</v>
      </c>
      <c r="D62" s="255"/>
      <c r="E62" s="9"/>
      <c r="F62" s="257"/>
      <c r="G62" s="239"/>
      <c r="H62" s="253"/>
      <c r="I62" s="22">
        <v>39</v>
      </c>
      <c r="J62" s="259"/>
      <c r="K62" s="9"/>
      <c r="L62" s="257"/>
      <c r="M62" s="227"/>
    </row>
    <row r="63" spans="2:13" x14ac:dyDescent="0.25">
      <c r="B63" s="220"/>
      <c r="C63" s="20">
        <v>40</v>
      </c>
      <c r="D63" s="255"/>
      <c r="E63" s="9"/>
      <c r="F63" s="257"/>
      <c r="G63" s="239"/>
      <c r="H63" s="253"/>
      <c r="I63" s="22">
        <v>40</v>
      </c>
      <c r="J63" s="259"/>
      <c r="K63" s="9"/>
      <c r="L63" s="257"/>
      <c r="M63" s="227"/>
    </row>
    <row r="64" spans="2:13" x14ac:dyDescent="0.25">
      <c r="B64" s="220"/>
      <c r="C64" s="20">
        <v>41</v>
      </c>
      <c r="D64" s="255"/>
      <c r="E64" s="9"/>
      <c r="F64" s="257"/>
      <c r="G64" s="239"/>
      <c r="H64" s="253"/>
      <c r="I64" s="22">
        <v>41</v>
      </c>
      <c r="J64" s="259"/>
      <c r="K64" s="9"/>
      <c r="L64" s="257"/>
      <c r="M64" s="227"/>
    </row>
    <row r="65" spans="2:13" x14ac:dyDescent="0.25">
      <c r="B65" s="220"/>
      <c r="C65" s="20">
        <v>42</v>
      </c>
      <c r="D65" s="255"/>
      <c r="E65" s="9"/>
      <c r="F65" s="257"/>
      <c r="G65" s="239"/>
      <c r="H65" s="253"/>
      <c r="I65" s="22">
        <v>42</v>
      </c>
      <c r="J65" s="259"/>
      <c r="K65" s="9"/>
      <c r="L65" s="257"/>
      <c r="M65" s="227"/>
    </row>
    <row r="66" spans="2:13" x14ac:dyDescent="0.25">
      <c r="B66" s="220"/>
      <c r="C66" s="20">
        <v>43</v>
      </c>
      <c r="D66" s="255"/>
      <c r="E66" s="9"/>
      <c r="F66" s="257"/>
      <c r="G66" s="239"/>
      <c r="H66" s="253"/>
      <c r="I66" s="22">
        <v>43</v>
      </c>
      <c r="J66" s="259"/>
      <c r="K66" s="9"/>
      <c r="L66" s="257"/>
      <c r="M66" s="227"/>
    </row>
    <row r="67" spans="2:13" x14ac:dyDescent="0.25">
      <c r="B67" s="220"/>
      <c r="C67" s="20">
        <v>44</v>
      </c>
      <c r="D67" s="255"/>
      <c r="E67" s="9"/>
      <c r="F67" s="257"/>
      <c r="G67" s="239"/>
      <c r="H67" s="253"/>
      <c r="I67" s="22">
        <v>44</v>
      </c>
      <c r="J67" s="259"/>
      <c r="K67" s="9"/>
      <c r="L67" s="257"/>
      <c r="M67" s="227"/>
    </row>
    <row r="68" spans="2:13" x14ac:dyDescent="0.25">
      <c r="B68" s="220"/>
      <c r="C68" s="20">
        <v>45</v>
      </c>
      <c r="D68" s="255"/>
      <c r="E68" s="9"/>
      <c r="F68" s="257"/>
      <c r="G68" s="239"/>
      <c r="H68" s="253"/>
      <c r="I68" s="22">
        <v>45</v>
      </c>
      <c r="J68" s="259"/>
      <c r="K68" s="9"/>
      <c r="L68" s="257"/>
      <c r="M68" s="227"/>
    </row>
    <row r="69" spans="2:13" x14ac:dyDescent="0.25">
      <c r="B69" s="220"/>
      <c r="C69" s="20">
        <v>46</v>
      </c>
      <c r="D69" s="255"/>
      <c r="E69" s="9"/>
      <c r="F69" s="257"/>
      <c r="G69" s="239"/>
      <c r="H69" s="253"/>
      <c r="I69" s="22">
        <v>46</v>
      </c>
      <c r="J69" s="259"/>
      <c r="K69" s="9"/>
      <c r="L69" s="257"/>
      <c r="M69" s="227"/>
    </row>
    <row r="70" spans="2:13" x14ac:dyDescent="0.25">
      <c r="B70" s="220"/>
      <c r="C70" s="20">
        <v>47</v>
      </c>
      <c r="D70" s="255"/>
      <c r="E70" s="9"/>
      <c r="F70" s="257"/>
      <c r="G70" s="239"/>
      <c r="H70" s="253"/>
      <c r="I70" s="22">
        <v>47</v>
      </c>
      <c r="J70" s="259"/>
      <c r="K70" s="9"/>
      <c r="L70" s="257"/>
      <c r="M70" s="227"/>
    </row>
    <row r="71" spans="2:13" x14ac:dyDescent="0.25">
      <c r="B71" s="220"/>
      <c r="C71" s="20">
        <v>48</v>
      </c>
      <c r="D71" s="255"/>
      <c r="E71" s="9"/>
      <c r="F71" s="257"/>
      <c r="G71" s="239"/>
      <c r="H71" s="253"/>
      <c r="I71" s="22">
        <v>48</v>
      </c>
      <c r="J71" s="259"/>
      <c r="K71" s="9"/>
      <c r="L71" s="257"/>
      <c r="M71" s="227"/>
    </row>
    <row r="72" spans="2:13" x14ac:dyDescent="0.25">
      <c r="B72" s="220"/>
      <c r="C72" s="20">
        <v>49</v>
      </c>
      <c r="D72" s="255"/>
      <c r="E72" s="9"/>
      <c r="F72" s="257"/>
      <c r="G72" s="239"/>
      <c r="H72" s="253"/>
      <c r="I72" s="22">
        <v>49</v>
      </c>
      <c r="J72" s="259"/>
      <c r="K72" s="9"/>
      <c r="L72" s="257"/>
      <c r="M72" s="227"/>
    </row>
    <row r="73" spans="2:13" x14ac:dyDescent="0.25">
      <c r="B73" s="220"/>
      <c r="C73" s="20">
        <v>50</v>
      </c>
      <c r="D73" s="255"/>
      <c r="E73" s="9"/>
      <c r="F73" s="257"/>
      <c r="G73" s="239"/>
      <c r="H73" s="253"/>
      <c r="I73" s="22">
        <v>50</v>
      </c>
      <c r="J73" s="259"/>
      <c r="K73" s="9"/>
      <c r="L73" s="257"/>
      <c r="M73" s="227"/>
    </row>
    <row r="74" spans="2:13" x14ac:dyDescent="0.25">
      <c r="B74" s="220"/>
      <c r="C74" s="20">
        <v>51</v>
      </c>
      <c r="D74" s="255"/>
      <c r="E74" s="9"/>
      <c r="F74" s="257"/>
      <c r="G74" s="239"/>
      <c r="H74" s="253"/>
      <c r="I74" s="22">
        <v>51</v>
      </c>
      <c r="J74" s="259"/>
      <c r="K74" s="9"/>
      <c r="L74" s="257"/>
      <c r="M74" s="227"/>
    </row>
    <row r="75" spans="2:13" x14ac:dyDescent="0.25">
      <c r="B75" s="220"/>
      <c r="C75" s="20">
        <v>52</v>
      </c>
      <c r="D75" s="255"/>
      <c r="E75" s="9"/>
      <c r="F75" s="257"/>
      <c r="G75" s="239"/>
      <c r="H75" s="253"/>
      <c r="I75" s="22">
        <v>52</v>
      </c>
      <c r="J75" s="259"/>
      <c r="K75" s="9"/>
      <c r="L75" s="257"/>
      <c r="M75" s="227"/>
    </row>
    <row r="76" spans="2:13" x14ac:dyDescent="0.25">
      <c r="B76" s="220"/>
      <c r="C76" s="20">
        <v>53</v>
      </c>
      <c r="D76" s="255"/>
      <c r="E76" s="9"/>
      <c r="F76" s="257"/>
      <c r="G76" s="239"/>
      <c r="H76" s="253"/>
      <c r="I76" s="22">
        <v>53</v>
      </c>
      <c r="J76" s="259"/>
      <c r="K76" s="9"/>
      <c r="L76" s="257"/>
      <c r="M76" s="227"/>
    </row>
    <row r="77" spans="2:13" x14ac:dyDescent="0.25">
      <c r="B77" s="220"/>
      <c r="C77" s="20">
        <v>54</v>
      </c>
      <c r="D77" s="255"/>
      <c r="E77" s="9"/>
      <c r="F77" s="257"/>
      <c r="G77" s="239"/>
      <c r="H77" s="253"/>
      <c r="I77" s="22">
        <v>54</v>
      </c>
      <c r="J77" s="259"/>
      <c r="K77" s="9"/>
      <c r="L77" s="257"/>
      <c r="M77" s="227"/>
    </row>
    <row r="78" spans="2:13" x14ac:dyDescent="0.25">
      <c r="B78" s="220"/>
      <c r="C78" s="20">
        <v>55</v>
      </c>
      <c r="D78" s="255"/>
      <c r="E78" s="9"/>
      <c r="F78" s="257"/>
      <c r="G78" s="239"/>
      <c r="H78" s="253"/>
      <c r="I78" s="22">
        <v>55</v>
      </c>
      <c r="J78" s="259"/>
      <c r="K78" s="9"/>
      <c r="L78" s="257"/>
      <c r="M78" s="227"/>
    </row>
    <row r="79" spans="2:13" x14ac:dyDescent="0.25">
      <c r="B79" s="220"/>
      <c r="C79" s="20">
        <v>56</v>
      </c>
      <c r="D79" s="255"/>
      <c r="E79" s="9"/>
      <c r="F79" s="257"/>
      <c r="G79" s="239"/>
      <c r="H79" s="253"/>
      <c r="I79" s="22">
        <v>56</v>
      </c>
      <c r="J79" s="259"/>
      <c r="K79" s="9"/>
      <c r="L79" s="257"/>
      <c r="M79" s="227"/>
    </row>
    <row r="80" spans="2:13" x14ac:dyDescent="0.25">
      <c r="B80" s="220"/>
      <c r="C80" s="20">
        <v>57</v>
      </c>
      <c r="D80" s="255"/>
      <c r="E80" s="9"/>
      <c r="F80" s="257"/>
      <c r="G80" s="239"/>
      <c r="H80" s="253"/>
      <c r="I80" s="22">
        <v>57</v>
      </c>
      <c r="J80" s="259"/>
      <c r="K80" s="9"/>
      <c r="L80" s="257"/>
      <c r="M80" s="227"/>
    </row>
    <row r="81" spans="2:13" x14ac:dyDescent="0.25">
      <c r="B81" s="220"/>
      <c r="C81" s="20">
        <v>58</v>
      </c>
      <c r="D81" s="255"/>
      <c r="E81" s="9"/>
      <c r="F81" s="257"/>
      <c r="G81" s="239"/>
      <c r="H81" s="253"/>
      <c r="I81" s="22">
        <v>58</v>
      </c>
      <c r="J81" s="259"/>
      <c r="K81" s="9"/>
      <c r="L81" s="257"/>
      <c r="M81" s="227"/>
    </row>
    <row r="82" spans="2:13" x14ac:dyDescent="0.25">
      <c r="B82" s="220"/>
      <c r="C82" s="20">
        <v>59</v>
      </c>
      <c r="D82" s="255"/>
      <c r="E82" s="9"/>
      <c r="F82" s="257"/>
      <c r="G82" s="239"/>
      <c r="H82" s="253"/>
      <c r="I82" s="22">
        <v>59</v>
      </c>
      <c r="J82" s="259"/>
      <c r="K82" s="9"/>
      <c r="L82" s="257"/>
      <c r="M82" s="227"/>
    </row>
    <row r="83" spans="2:13" x14ac:dyDescent="0.25">
      <c r="B83" s="220"/>
      <c r="C83" s="20">
        <v>60</v>
      </c>
      <c r="D83" s="254"/>
      <c r="E83" s="8"/>
      <c r="F83" s="256"/>
      <c r="G83" s="239"/>
      <c r="H83" s="253"/>
      <c r="I83" s="22">
        <v>60</v>
      </c>
      <c r="J83" s="258"/>
      <c r="K83" s="8"/>
      <c r="L83" s="256"/>
      <c r="M83" s="227"/>
    </row>
    <row r="84" spans="2:13" x14ac:dyDescent="0.25">
      <c r="B84" s="220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1"/>
    </row>
    <row r="85" spans="2:13" x14ac:dyDescent="0.25">
      <c r="B85" s="220"/>
      <c r="C85" s="513" t="s">
        <v>225</v>
      </c>
      <c r="D85" s="513"/>
      <c r="E85" s="513"/>
      <c r="F85" s="513"/>
      <c r="G85" s="513"/>
      <c r="H85" s="513"/>
      <c r="I85" s="513"/>
      <c r="J85" s="513"/>
      <c r="K85" s="513"/>
      <c r="L85" s="513"/>
      <c r="M85" s="228"/>
    </row>
    <row r="86" spans="2:13" ht="66" customHeight="1" x14ac:dyDescent="0.25">
      <c r="B86" s="220"/>
      <c r="C86" s="516" t="s">
        <v>370</v>
      </c>
      <c r="D86" s="517"/>
      <c r="E86" s="517"/>
      <c r="F86" s="514"/>
      <c r="G86" s="514"/>
      <c r="H86" s="514"/>
      <c r="I86" s="514"/>
      <c r="J86" s="514"/>
      <c r="K86" s="514"/>
      <c r="L86" s="514"/>
      <c r="M86" s="221"/>
    </row>
    <row r="87" spans="2:13" ht="20.25" customHeight="1" x14ac:dyDescent="0.25">
      <c r="B87" s="220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29"/>
    </row>
    <row r="88" spans="2:13" ht="15.75" customHeight="1" x14ac:dyDescent="0.25">
      <c r="B88" s="220"/>
      <c r="C88" s="529" t="s">
        <v>232</v>
      </c>
      <c r="D88" s="530"/>
      <c r="E88" s="530"/>
      <c r="F88" s="139"/>
      <c r="G88" s="139"/>
      <c r="H88" s="139"/>
      <c r="I88" s="139"/>
      <c r="J88" s="139"/>
      <c r="K88" s="139"/>
      <c r="L88" s="139"/>
      <c r="M88" s="229"/>
    </row>
    <row r="89" spans="2:13" ht="15.75" customHeight="1" x14ac:dyDescent="0.25">
      <c r="B89" s="220"/>
      <c r="C89" s="516" t="s">
        <v>234</v>
      </c>
      <c r="D89" s="517"/>
      <c r="E89" s="517"/>
      <c r="F89" s="515"/>
      <c r="G89" s="515"/>
      <c r="H89" s="515"/>
      <c r="I89" s="515"/>
      <c r="J89" s="515"/>
      <c r="K89" s="515"/>
      <c r="L89" s="515"/>
      <c r="M89" s="229"/>
    </row>
    <row r="90" spans="2:13" ht="15.75" customHeight="1" x14ac:dyDescent="0.25">
      <c r="B90" s="220"/>
      <c r="C90" s="516" t="s">
        <v>236</v>
      </c>
      <c r="D90" s="517"/>
      <c r="E90" s="517"/>
      <c r="F90" s="515"/>
      <c r="G90" s="515"/>
      <c r="H90" s="515"/>
      <c r="I90" s="515"/>
      <c r="J90" s="515"/>
      <c r="K90" s="515"/>
      <c r="L90" s="515"/>
      <c r="M90" s="229"/>
    </row>
    <row r="91" spans="2:13" ht="15.75" customHeight="1" x14ac:dyDescent="0.25">
      <c r="B91" s="220"/>
      <c r="C91" s="516" t="s">
        <v>238</v>
      </c>
      <c r="D91" s="517"/>
      <c r="E91" s="517"/>
      <c r="F91" s="515"/>
      <c r="G91" s="515"/>
      <c r="H91" s="515"/>
      <c r="I91" s="515"/>
      <c r="J91" s="515"/>
      <c r="K91" s="515"/>
      <c r="L91" s="515"/>
      <c r="M91" s="229"/>
    </row>
    <row r="92" spans="2:13" ht="21" customHeight="1" x14ac:dyDescent="0.25">
      <c r="B92" s="220"/>
      <c r="C92" s="524" t="s">
        <v>240</v>
      </c>
      <c r="D92" s="522"/>
      <c r="E92" s="522"/>
      <c r="F92" s="139"/>
      <c r="G92" s="139"/>
      <c r="H92" s="139"/>
      <c r="I92" s="139"/>
      <c r="J92" s="139"/>
      <c r="K92" s="139"/>
      <c r="L92" s="139"/>
      <c r="M92" s="229"/>
    </row>
    <row r="93" spans="2:13" ht="15.75" thickBot="1" x14ac:dyDescent="0.3">
      <c r="B93" s="230"/>
      <c r="C93" s="525"/>
      <c r="D93" s="526"/>
      <c r="E93" s="526"/>
      <c r="F93" s="231"/>
      <c r="G93" s="232"/>
      <c r="H93" s="233"/>
      <c r="I93" s="234"/>
      <c r="J93" s="234"/>
      <c r="K93" s="234"/>
      <c r="L93" s="234"/>
      <c r="M93" s="235"/>
    </row>
  </sheetData>
  <sheetProtection algorithmName="SHA-512" hashValue="INe+OSNMhSAMSpn0Dmb7gOQiJhp6CNMcV1EzZinZNFMU9U/PqA/FZG/btlcPXwEO5HJnR8Ezl88u8Nl8fQFeLw==" saltValue="81wxZ/pDRgtKZCoyvS2Zlw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2"/>
      <c r="T1" s="12"/>
    </row>
    <row r="2" spans="1:21" x14ac:dyDescent="0.25">
      <c r="A2" s="12"/>
      <c r="C2" s="129" t="s">
        <v>506</v>
      </c>
      <c r="O2" s="348"/>
      <c r="P2" s="348"/>
      <c r="T2" s="12"/>
      <c r="U2" t="s">
        <v>205</v>
      </c>
    </row>
    <row r="3" spans="1:21" ht="14.45" customHeight="1" x14ac:dyDescent="0.25">
      <c r="A3" s="12"/>
      <c r="C3" s="378"/>
      <c r="D3" s="377"/>
      <c r="E3" s="377"/>
      <c r="F3" s="371"/>
      <c r="G3" s="350" t="s">
        <v>7</v>
      </c>
      <c r="H3" s="562" t="str">
        <f>'Finansiniai duomenys'!C8</f>
        <v>UAB Alytaus regiono atliekų tvarkymo centras</v>
      </c>
      <c r="I3" s="562"/>
      <c r="J3" s="562"/>
      <c r="K3" s="562"/>
      <c r="L3" s="562"/>
      <c r="N3" s="504" t="s">
        <v>361</v>
      </c>
      <c r="O3" s="504"/>
      <c r="P3" s="504"/>
      <c r="T3" s="12"/>
      <c r="U3" t="s">
        <v>208</v>
      </c>
    </row>
    <row r="4" spans="1:21" ht="13.9" customHeight="1" x14ac:dyDescent="0.25">
      <c r="A4" s="12"/>
      <c r="C4" s="546" t="s">
        <v>439</v>
      </c>
      <c r="D4" s="547"/>
      <c r="E4" s="547"/>
      <c r="F4" s="371"/>
      <c r="G4" s="350" t="s">
        <v>380</v>
      </c>
      <c r="H4" s="562" t="str">
        <f>IFERROR(VLOOKUP(H3,'Finansiniai duomenys'!R2:T229,3,FALSE),"")</f>
        <v>Uždaroji akcinė bendrovė (UAB)</v>
      </c>
      <c r="I4" s="562"/>
      <c r="J4" s="562"/>
      <c r="K4" s="562"/>
      <c r="L4" s="562"/>
      <c r="N4" s="504"/>
      <c r="O4" s="504"/>
      <c r="P4" s="504"/>
      <c r="T4" s="12"/>
    </row>
    <row r="5" spans="1:21" x14ac:dyDescent="0.25">
      <c r="A5" s="12"/>
      <c r="C5" s="546"/>
      <c r="D5" s="547"/>
      <c r="E5" s="547"/>
      <c r="F5" s="371"/>
      <c r="G5" s="351" t="s">
        <v>13</v>
      </c>
      <c r="H5" s="563">
        <f>IFERROR(VLOOKUP(H3,'Finansiniai duomenys'!R2:T229,2,FALSE),"")</f>
        <v>250135860</v>
      </c>
      <c r="I5" s="563"/>
      <c r="J5" s="563"/>
      <c r="K5" s="563"/>
      <c r="L5" s="563"/>
      <c r="N5" s="372" t="s">
        <v>504</v>
      </c>
      <c r="O5" s="348"/>
      <c r="P5" s="348"/>
      <c r="T5" s="12"/>
    </row>
    <row r="6" spans="1:21" s="292" customFormat="1" x14ac:dyDescent="0.25">
      <c r="A6" s="12"/>
      <c r="B6" s="83"/>
      <c r="C6" s="376"/>
      <c r="D6" s="377"/>
      <c r="E6" s="377"/>
      <c r="F6" s="371"/>
      <c r="G6" s="352"/>
      <c r="H6" s="353"/>
      <c r="I6" s="353"/>
      <c r="J6" s="353"/>
      <c r="K6" s="353"/>
      <c r="L6" s="353"/>
      <c r="M6" s="123"/>
      <c r="N6" s="123"/>
      <c r="O6" s="123"/>
      <c r="P6" s="123"/>
      <c r="Q6" s="123"/>
      <c r="R6" s="123"/>
      <c r="T6" s="12"/>
      <c r="U6"/>
    </row>
    <row r="7" spans="1:21" s="292" customFormat="1" x14ac:dyDescent="0.25">
      <c r="A7" s="12"/>
      <c r="B7" s="83"/>
      <c r="C7" s="548" t="s">
        <v>507</v>
      </c>
      <c r="D7" s="549"/>
      <c r="E7" s="549"/>
      <c r="F7" s="123"/>
      <c r="G7" s="564" t="s">
        <v>426</v>
      </c>
      <c r="H7" s="564"/>
      <c r="I7" s="564"/>
      <c r="J7" s="564"/>
      <c r="K7" s="564"/>
      <c r="L7" s="291"/>
      <c r="M7" s="123"/>
      <c r="N7" s="123"/>
      <c r="O7" s="123"/>
      <c r="P7" s="123"/>
      <c r="Q7" s="123"/>
      <c r="R7" s="123"/>
      <c r="T7" s="12"/>
      <c r="U7"/>
    </row>
    <row r="8" spans="1:21" s="292" customFormat="1" x14ac:dyDescent="0.25">
      <c r="A8" s="12"/>
      <c r="B8" s="83"/>
      <c r="C8" s="549"/>
      <c r="D8" s="549"/>
      <c r="E8" s="549"/>
      <c r="F8" s="123"/>
      <c r="G8" s="564" t="s">
        <v>427</v>
      </c>
      <c r="H8" s="564"/>
      <c r="I8" s="564"/>
      <c r="J8" s="564"/>
      <c r="K8" s="564"/>
      <c r="L8" s="291"/>
      <c r="M8" s="123"/>
      <c r="N8" s="123"/>
      <c r="O8" s="123"/>
      <c r="P8" s="123"/>
      <c r="Q8" s="123"/>
      <c r="R8" s="123"/>
      <c r="T8" s="12"/>
      <c r="U8"/>
    </row>
    <row r="9" spans="1:21" s="292" customFormat="1" x14ac:dyDescent="0.25">
      <c r="A9" s="12"/>
      <c r="B9" s="83"/>
      <c r="C9" s="549"/>
      <c r="D9" s="549"/>
      <c r="E9" s="549"/>
      <c r="F9" s="123"/>
      <c r="G9" s="354" t="s">
        <v>531</v>
      </c>
      <c r="H9" s="354"/>
      <c r="I9" s="354"/>
      <c r="J9" s="354"/>
      <c r="K9" s="354"/>
      <c r="L9" s="291"/>
      <c r="M9" s="563"/>
      <c r="N9" s="563"/>
      <c r="O9" s="563"/>
      <c r="P9" s="563"/>
      <c r="Q9" s="563"/>
      <c r="R9" s="123"/>
      <c r="T9" s="12"/>
      <c r="U9"/>
    </row>
    <row r="10" spans="1:21" s="292" customFormat="1" ht="46.9" customHeight="1" x14ac:dyDescent="0.25">
      <c r="A10" s="12"/>
      <c r="B10" s="83"/>
      <c r="C10" s="549"/>
      <c r="D10" s="549"/>
      <c r="E10" s="549"/>
      <c r="F10" s="123"/>
      <c r="G10" s="392" t="s">
        <v>530</v>
      </c>
      <c r="H10" s="392"/>
      <c r="I10" s="392"/>
      <c r="J10" s="392"/>
      <c r="K10" s="354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2" customFormat="1" x14ac:dyDescent="0.25">
      <c r="A11" s="12"/>
      <c r="B11" s="83"/>
      <c r="C11" s="123"/>
      <c r="D11" s="123"/>
      <c r="E11" s="123"/>
      <c r="F11" s="123"/>
      <c r="G11" s="355"/>
      <c r="H11" s="356"/>
      <c r="I11" s="353"/>
      <c r="J11" s="353"/>
      <c r="K11" s="353"/>
      <c r="L11" s="353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65" t="s">
        <v>519</v>
      </c>
      <c r="D12" s="566"/>
      <c r="E12" s="566"/>
      <c r="F12" s="566"/>
      <c r="G12" s="561" t="s">
        <v>432</v>
      </c>
      <c r="H12" s="561"/>
      <c r="I12" s="561" t="s">
        <v>432</v>
      </c>
      <c r="J12" s="561"/>
      <c r="K12" s="561" t="s">
        <v>432</v>
      </c>
      <c r="L12" s="561"/>
      <c r="M12" s="561" t="s">
        <v>432</v>
      </c>
      <c r="N12" s="561"/>
      <c r="O12" s="561" t="s">
        <v>432</v>
      </c>
      <c r="P12" s="561"/>
      <c r="Q12" s="561" t="s">
        <v>432</v>
      </c>
      <c r="R12" s="561"/>
      <c r="T12" s="12"/>
    </row>
    <row r="13" spans="1:21" ht="67.900000000000006" customHeight="1" x14ac:dyDescent="0.25">
      <c r="A13" s="12"/>
      <c r="C13" s="567" t="s">
        <v>387</v>
      </c>
      <c r="D13" s="568" t="s">
        <v>388</v>
      </c>
      <c r="E13" s="569" t="s">
        <v>437</v>
      </c>
      <c r="F13" s="568" t="s">
        <v>389</v>
      </c>
      <c r="G13" s="552"/>
      <c r="H13" s="553"/>
      <c r="I13" s="552"/>
      <c r="J13" s="553"/>
      <c r="K13" s="552"/>
      <c r="L13" s="553"/>
      <c r="M13" s="552"/>
      <c r="N13" s="553"/>
      <c r="O13" s="552"/>
      <c r="P13" s="553"/>
      <c r="Q13" s="552"/>
      <c r="R13" s="553"/>
      <c r="T13" s="12"/>
    </row>
    <row r="14" spans="1:21" ht="39" customHeight="1" x14ac:dyDescent="0.25">
      <c r="A14" s="12"/>
      <c r="C14" s="567"/>
      <c r="D14" s="568"/>
      <c r="E14" s="570"/>
      <c r="F14" s="568"/>
      <c r="G14" s="357" t="s">
        <v>395</v>
      </c>
      <c r="H14" s="357" t="s">
        <v>391</v>
      </c>
      <c r="I14" s="357" t="s">
        <v>395</v>
      </c>
      <c r="J14" s="357" t="s">
        <v>391</v>
      </c>
      <c r="K14" s="357" t="s">
        <v>395</v>
      </c>
      <c r="L14" s="357" t="s">
        <v>391</v>
      </c>
      <c r="M14" s="357" t="s">
        <v>395</v>
      </c>
      <c r="N14" s="357" t="s">
        <v>391</v>
      </c>
      <c r="O14" s="357" t="s">
        <v>395</v>
      </c>
      <c r="P14" s="357" t="s">
        <v>391</v>
      </c>
      <c r="Q14" s="357" t="s">
        <v>395</v>
      </c>
      <c r="R14" s="357" t="s">
        <v>391</v>
      </c>
      <c r="T14" s="12"/>
    </row>
    <row r="15" spans="1:21" x14ac:dyDescent="0.25">
      <c r="A15" s="12"/>
      <c r="C15" s="301" t="s">
        <v>89</v>
      </c>
      <c r="D15" s="300">
        <f t="shared" ref="D15:D24" si="0">F15+G15+I15+K15+M15+O15+Q15</f>
        <v>0</v>
      </c>
      <c r="E15" s="298" t="str">
        <f>IF(OR(D15-'Finansiniai duomenys'!C35&lt;-0.1,D15-'Finansiniai duomenys'!C35&gt;0.1),"Klaida","Gerai")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.75" thickBot="1" x14ac:dyDescent="0.3">
      <c r="A16" s="12"/>
      <c r="C16" s="302" t="s">
        <v>91</v>
      </c>
      <c r="D16" s="300">
        <f t="shared" si="0"/>
        <v>0</v>
      </c>
      <c r="E16" s="298" t="str">
        <f>IF(OR(D16-'Finansiniai duomenys'!C36&lt;-0.1,D16-'Finansiniai duomenys'!C36&gt;0.1),"Klaida","Gerai")</f>
        <v>Klaida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T16" s="12"/>
    </row>
    <row r="17" spans="1:20" s="309" customFormat="1" x14ac:dyDescent="0.25">
      <c r="A17" s="308"/>
      <c r="B17" s="358"/>
      <c r="C17" s="359" t="s">
        <v>396</v>
      </c>
      <c r="D17" s="360">
        <f t="shared" si="0"/>
        <v>0</v>
      </c>
      <c r="E17" s="298" t="str">
        <f>IF(OR(D17-'Finansiniai duomenys'!C37&lt;-0.1,D17-'Finansiniai duomenys'!C37&gt;0.1),"Klaida","Gerai")</f>
        <v>Klaida</v>
      </c>
      <c r="F17" s="361">
        <f>F15-F16</f>
        <v>0</v>
      </c>
      <c r="G17" s="361">
        <f t="shared" ref="G17:R17" si="1">G15-G16</f>
        <v>0</v>
      </c>
      <c r="H17" s="361">
        <f t="shared" si="1"/>
        <v>0</v>
      </c>
      <c r="I17" s="361">
        <f t="shared" si="1"/>
        <v>0</v>
      </c>
      <c r="J17" s="361">
        <f t="shared" si="1"/>
        <v>0</v>
      </c>
      <c r="K17" s="361">
        <f t="shared" si="1"/>
        <v>0</v>
      </c>
      <c r="L17" s="361">
        <f t="shared" si="1"/>
        <v>0</v>
      </c>
      <c r="M17" s="361">
        <f t="shared" si="1"/>
        <v>0</v>
      </c>
      <c r="N17" s="361">
        <f t="shared" si="1"/>
        <v>0</v>
      </c>
      <c r="O17" s="361">
        <f t="shared" si="1"/>
        <v>0</v>
      </c>
      <c r="P17" s="361">
        <f t="shared" si="1"/>
        <v>0</v>
      </c>
      <c r="Q17" s="361">
        <f t="shared" si="1"/>
        <v>0</v>
      </c>
      <c r="R17" s="361">
        <f t="shared" si="1"/>
        <v>0</v>
      </c>
      <c r="T17" s="308"/>
    </row>
    <row r="18" spans="1:20" x14ac:dyDescent="0.25">
      <c r="A18" s="12"/>
      <c r="C18" s="302" t="s">
        <v>95</v>
      </c>
      <c r="D18" s="300">
        <f t="shared" si="0"/>
        <v>0</v>
      </c>
      <c r="E18" s="298" t="str">
        <f>IF(OR(D18-'Finansiniai duomenys'!C38&lt;-0.1,D18-'Finansiniai duomenys'!C38&gt;0.1),"Klaida","Gerai")</f>
        <v>Klaida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T18" s="12"/>
    </row>
    <row r="19" spans="1:20" ht="15.75" thickBot="1" x14ac:dyDescent="0.3">
      <c r="A19" s="12"/>
      <c r="C19" s="302" t="s">
        <v>97</v>
      </c>
      <c r="D19" s="300">
        <f t="shared" si="0"/>
        <v>0</v>
      </c>
      <c r="E19" s="298" t="str">
        <f>IF(OR(D19-'Finansiniai duomenys'!C39&lt;-0.1,D19-'Finansiniai duomenys'!C39&gt;0.1),"Klaida","Gerai")</f>
        <v>Gerai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09" customFormat="1" x14ac:dyDescent="0.25">
      <c r="A20" s="308"/>
      <c r="B20" s="358"/>
      <c r="C20" s="359" t="s">
        <v>397</v>
      </c>
      <c r="D20" s="360">
        <f t="shared" si="0"/>
        <v>0</v>
      </c>
      <c r="E20" s="298" t="str">
        <f>IF(OR(D20-'Finansiniai duomenys'!C40&lt;-0.1,D20-'Finansiniai duomenys'!C40&gt;0.1),"Klaida","Gerai")</f>
        <v>Klaida</v>
      </c>
      <c r="F20" s="361">
        <f>F17-F18-F19</f>
        <v>0</v>
      </c>
      <c r="G20" s="361">
        <f t="shared" ref="G20:R20" si="2">G17-G18-G19</f>
        <v>0</v>
      </c>
      <c r="H20" s="361">
        <f t="shared" si="2"/>
        <v>0</v>
      </c>
      <c r="I20" s="361">
        <f t="shared" si="2"/>
        <v>0</v>
      </c>
      <c r="J20" s="361">
        <f t="shared" si="2"/>
        <v>0</v>
      </c>
      <c r="K20" s="361">
        <f t="shared" si="2"/>
        <v>0</v>
      </c>
      <c r="L20" s="361">
        <f t="shared" si="2"/>
        <v>0</v>
      </c>
      <c r="M20" s="361">
        <f t="shared" si="2"/>
        <v>0</v>
      </c>
      <c r="N20" s="361">
        <f t="shared" si="2"/>
        <v>0</v>
      </c>
      <c r="O20" s="361">
        <f t="shared" si="2"/>
        <v>0</v>
      </c>
      <c r="P20" s="361">
        <f t="shared" si="2"/>
        <v>0</v>
      </c>
      <c r="Q20" s="361">
        <f t="shared" si="2"/>
        <v>0</v>
      </c>
      <c r="R20" s="361">
        <f t="shared" si="2"/>
        <v>0</v>
      </c>
      <c r="T20" s="308"/>
    </row>
    <row r="21" spans="1:20" x14ac:dyDescent="0.25">
      <c r="A21" s="12"/>
      <c r="C21" s="302" t="s">
        <v>101</v>
      </c>
      <c r="D21" s="300">
        <f t="shared" si="0"/>
        <v>0</v>
      </c>
      <c r="E21" s="298" t="str">
        <f>IF(OR(D21-'Finansiniai duomenys'!C41&lt;-0.1,D21-'Finansiniai duomenys'!C41&gt;0.1),"Klaida","Gerai")</f>
        <v>Gerai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T21" s="12"/>
    </row>
    <row r="22" spans="1:20" x14ac:dyDescent="0.25">
      <c r="A22" s="12"/>
      <c r="C22" s="302" t="s">
        <v>398</v>
      </c>
      <c r="D22" s="300">
        <f t="shared" si="0"/>
        <v>0</v>
      </c>
      <c r="E22" s="298" t="str">
        <f>IF(OR(D22-'Finansiniai duomenys'!C46&lt;-0.1,D22-'Finansiniai duomenys'!C46&gt;0.1),"Klaida","Gerai")</f>
        <v>Klaida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T22" s="12"/>
    </row>
    <row r="23" spans="1:20" s="309" customFormat="1" x14ac:dyDescent="0.25">
      <c r="A23" s="308"/>
      <c r="B23" s="358"/>
      <c r="C23" s="359" t="s">
        <v>399</v>
      </c>
      <c r="D23" s="360">
        <f t="shared" si="0"/>
        <v>0</v>
      </c>
      <c r="E23" s="298" t="str">
        <f>IF(OR(D23-'Finansiniai duomenys'!C48&lt;-0.1,D23-'Finansiniai duomenys'!C48&gt;0.1),"Klaida","Gerai")</f>
        <v>Klaida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T23" s="308"/>
    </row>
    <row r="24" spans="1:20" x14ac:dyDescent="0.25">
      <c r="A24" s="12"/>
      <c r="C24" s="302" t="s">
        <v>400</v>
      </c>
      <c r="D24" s="300">
        <f t="shared" si="0"/>
        <v>0</v>
      </c>
      <c r="E24" s="298" t="str">
        <f>IF(OR(D24-'Finansiniai duomenys'!C107&lt;-0.1,D24-'Finansiniai duomenys'!C107&gt;0.1),"Klaida","Gerai")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55"/>
      <c r="H27" s="356"/>
      <c r="T27" s="12"/>
    </row>
    <row r="28" spans="1:20" ht="25.15" customHeight="1" x14ac:dyDescent="0.25">
      <c r="A28" s="12"/>
      <c r="C28" s="565" t="s">
        <v>520</v>
      </c>
      <c r="D28" s="566"/>
      <c r="E28" s="566"/>
      <c r="F28" s="566"/>
      <c r="G28" s="561" t="s">
        <v>432</v>
      </c>
      <c r="H28" s="561"/>
      <c r="I28" s="561" t="s">
        <v>432</v>
      </c>
      <c r="J28" s="561"/>
      <c r="K28" s="561" t="s">
        <v>432</v>
      </c>
      <c r="L28" s="561"/>
      <c r="M28" s="561" t="s">
        <v>432</v>
      </c>
      <c r="N28" s="561"/>
      <c r="O28" s="561" t="s">
        <v>432</v>
      </c>
      <c r="P28" s="561"/>
      <c r="Q28" s="561" t="s">
        <v>432</v>
      </c>
      <c r="R28" s="561"/>
      <c r="T28" s="12"/>
    </row>
    <row r="29" spans="1:20" ht="62.45" customHeight="1" x14ac:dyDescent="0.25">
      <c r="A29" s="12"/>
      <c r="C29" s="567" t="s">
        <v>387</v>
      </c>
      <c r="D29" s="568" t="s">
        <v>388</v>
      </c>
      <c r="E29" s="569" t="s">
        <v>438</v>
      </c>
      <c r="F29" s="568" t="s">
        <v>389</v>
      </c>
      <c r="G29" s="552"/>
      <c r="H29" s="553"/>
      <c r="I29" s="552"/>
      <c r="J29" s="553"/>
      <c r="K29" s="552"/>
      <c r="L29" s="553"/>
      <c r="M29" s="552"/>
      <c r="N29" s="553"/>
      <c r="O29" s="552"/>
      <c r="P29" s="553"/>
      <c r="Q29" s="552"/>
      <c r="R29" s="553"/>
      <c r="T29" s="12"/>
    </row>
    <row r="30" spans="1:20" ht="52.15" customHeight="1" x14ac:dyDescent="0.25">
      <c r="A30" s="12"/>
      <c r="C30" s="567"/>
      <c r="D30" s="568"/>
      <c r="E30" s="570"/>
      <c r="F30" s="568"/>
      <c r="G30" s="357" t="s">
        <v>395</v>
      </c>
      <c r="H30" s="357" t="s">
        <v>391</v>
      </c>
      <c r="I30" s="357" t="s">
        <v>395</v>
      </c>
      <c r="J30" s="357" t="s">
        <v>391</v>
      </c>
      <c r="K30" s="357" t="s">
        <v>395</v>
      </c>
      <c r="L30" s="357" t="s">
        <v>391</v>
      </c>
      <c r="M30" s="357" t="s">
        <v>395</v>
      </c>
      <c r="N30" s="357" t="s">
        <v>391</v>
      </c>
      <c r="O30" s="357" t="s">
        <v>395</v>
      </c>
      <c r="P30" s="357" t="s">
        <v>391</v>
      </c>
      <c r="Q30" s="357" t="s">
        <v>395</v>
      </c>
      <c r="R30" s="357" t="s">
        <v>391</v>
      </c>
      <c r="T30" s="12"/>
    </row>
    <row r="31" spans="1:20" x14ac:dyDescent="0.25">
      <c r="A31" s="12"/>
      <c r="C31" s="301" t="s">
        <v>89</v>
      </c>
      <c r="D31" s="300">
        <f>F31+G31+I31+K31+M31+O31+Q31</f>
        <v>0</v>
      </c>
      <c r="E31" s="298" t="str">
        <f>IF(OR(D31-'Finansiniai duomenys'!E35&lt;-0.1,D31-'Finansiniai duomenys'!E35&gt;0.1),"Klaida","Gerai")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.75" thickBot="1" x14ac:dyDescent="0.3">
      <c r="A32" s="12"/>
      <c r="C32" s="302" t="s">
        <v>91</v>
      </c>
      <c r="D32" s="300">
        <f>F32+G32+I32+K32+M32+O32+Q32</f>
        <v>0</v>
      </c>
      <c r="E32" s="298" t="str">
        <f>IF(OR(D32-'Finansiniai duomenys'!E36&lt;-0.1,D32-'Finansiniai duomenys'!E36&gt;0.1),"Klaida","Gerai")</f>
        <v>Klaida</v>
      </c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T32" s="12"/>
    </row>
    <row r="33" spans="1:20" s="309" customFormat="1" x14ac:dyDescent="0.25">
      <c r="A33" s="308"/>
      <c r="B33" s="358"/>
      <c r="C33" s="359" t="s">
        <v>396</v>
      </c>
      <c r="D33" s="360">
        <f>F33+G33+I33+K33+M33+O33+Q33</f>
        <v>0</v>
      </c>
      <c r="E33" s="298" t="str">
        <f>IF(OR(D33-'Finansiniai duomenys'!E37&lt;-0.1,D33-'Finansiniai duomenys'!E37&gt;0.1),"Klaida","Gerai")</f>
        <v>Klaida</v>
      </c>
      <c r="F33" s="361">
        <f>F31-F32</f>
        <v>0</v>
      </c>
      <c r="G33" s="361">
        <f t="shared" ref="G33" si="3">G31-G32</f>
        <v>0</v>
      </c>
      <c r="H33" s="361">
        <f t="shared" ref="H33" si="4">H31-H32</f>
        <v>0</v>
      </c>
      <c r="I33" s="361">
        <f t="shared" ref="I33" si="5">I31-I32</f>
        <v>0</v>
      </c>
      <c r="J33" s="361">
        <f t="shared" ref="J33" si="6">J31-J32</f>
        <v>0</v>
      </c>
      <c r="K33" s="361">
        <f t="shared" ref="K33" si="7">K31-K32</f>
        <v>0</v>
      </c>
      <c r="L33" s="361">
        <f t="shared" ref="L33" si="8">L31-L32</f>
        <v>0</v>
      </c>
      <c r="M33" s="361">
        <f t="shared" ref="M33" si="9">M31-M32</f>
        <v>0</v>
      </c>
      <c r="N33" s="361">
        <f t="shared" ref="N33" si="10">N31-N32</f>
        <v>0</v>
      </c>
      <c r="O33" s="361">
        <f t="shared" ref="O33" si="11">O31-O32</f>
        <v>0</v>
      </c>
      <c r="P33" s="361">
        <f t="shared" ref="P33" si="12">P31-P32</f>
        <v>0</v>
      </c>
      <c r="Q33" s="361">
        <f t="shared" ref="Q33" si="13">Q31-Q32</f>
        <v>0</v>
      </c>
      <c r="R33" s="361">
        <f t="shared" ref="R33" si="14">R31-R32</f>
        <v>0</v>
      </c>
      <c r="T33" s="308"/>
    </row>
    <row r="34" spans="1:20" x14ac:dyDescent="0.25">
      <c r="A34" s="12"/>
      <c r="C34" s="302" t="s">
        <v>95</v>
      </c>
      <c r="D34" s="300">
        <f>F34+G34+I34+K34+M34+O34+Q34</f>
        <v>0</v>
      </c>
      <c r="E34" s="298" t="str">
        <f>IF(OR(D34-'Finansiniai duomenys'!E38&lt;-0.1,D34-'Finansiniai duomenys'!E38&gt;0.1),"Klaida","Gerai")</f>
        <v>Klaida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T34" s="12"/>
    </row>
    <row r="35" spans="1:20" ht="15.75" thickBot="1" x14ac:dyDescent="0.3">
      <c r="A35" s="12"/>
      <c r="C35" s="302" t="s">
        <v>97</v>
      </c>
      <c r="D35" s="300">
        <f t="shared" ref="D35:D40" si="15">F35+G35+I35+K35+M35+O35+Q35</f>
        <v>0</v>
      </c>
      <c r="E35" s="298" t="str">
        <f>IF(OR(D35-'Finansiniai duomenys'!E39&lt;-0.1,D35-'Finansiniai duomenys'!E39&gt;0.1),"Klaida","Gerai")</f>
        <v>Gerai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09" customFormat="1" x14ac:dyDescent="0.25">
      <c r="A36" s="308"/>
      <c r="B36" s="358"/>
      <c r="C36" s="359" t="s">
        <v>397</v>
      </c>
      <c r="D36" s="360">
        <f t="shared" si="15"/>
        <v>0</v>
      </c>
      <c r="E36" s="298" t="str">
        <f>IF(OR(D36-'Finansiniai duomenys'!E40&lt;-0.1,D36-'Finansiniai duomenys'!E40&gt;0.1),"Klaida","Gerai")</f>
        <v>Klaida</v>
      </c>
      <c r="F36" s="361">
        <f>F33-F34-F35</f>
        <v>0</v>
      </c>
      <c r="G36" s="361">
        <f t="shared" ref="G36" si="16">G33-G34-G35</f>
        <v>0</v>
      </c>
      <c r="H36" s="361">
        <f t="shared" ref="H36" si="17">H33-H34-H35</f>
        <v>0</v>
      </c>
      <c r="I36" s="361">
        <f t="shared" ref="I36" si="18">I33-I34-I35</f>
        <v>0</v>
      </c>
      <c r="J36" s="361">
        <f t="shared" ref="J36" si="19">J33-J34-J35</f>
        <v>0</v>
      </c>
      <c r="K36" s="361">
        <f t="shared" ref="K36" si="20">K33-K34-K35</f>
        <v>0</v>
      </c>
      <c r="L36" s="361">
        <f t="shared" ref="L36" si="21">L33-L34-L35</f>
        <v>0</v>
      </c>
      <c r="M36" s="361">
        <f t="shared" ref="M36" si="22">M33-M34-M35</f>
        <v>0</v>
      </c>
      <c r="N36" s="361">
        <f t="shared" ref="N36" si="23">N33-N34-N35</f>
        <v>0</v>
      </c>
      <c r="O36" s="361">
        <f t="shared" ref="O36" si="24">O33-O34-O35</f>
        <v>0</v>
      </c>
      <c r="P36" s="361">
        <f t="shared" ref="P36" si="25">P33-P34-P35</f>
        <v>0</v>
      </c>
      <c r="Q36" s="361">
        <f t="shared" ref="Q36" si="26">Q33-Q34-Q35</f>
        <v>0</v>
      </c>
      <c r="R36" s="361">
        <f t="shared" ref="R36" si="27">R33-R34-R35</f>
        <v>0</v>
      </c>
      <c r="T36" s="308"/>
    </row>
    <row r="37" spans="1:20" x14ac:dyDescent="0.25">
      <c r="A37" s="12"/>
      <c r="C37" s="302" t="s">
        <v>101</v>
      </c>
      <c r="D37" s="300">
        <f t="shared" si="15"/>
        <v>0</v>
      </c>
      <c r="E37" s="298" t="str">
        <f>IF(OR(D37-'Finansiniai duomenys'!E41&lt;-0.1,D37-'Finansiniai duomenys'!E41&gt;0.1),"Klaida","Gerai")</f>
        <v>Gerai</v>
      </c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T37" s="12"/>
    </row>
    <row r="38" spans="1:20" x14ac:dyDescent="0.25">
      <c r="A38" s="12"/>
      <c r="C38" s="302" t="s">
        <v>398</v>
      </c>
      <c r="D38" s="300">
        <f t="shared" si="15"/>
        <v>0</v>
      </c>
      <c r="E38" s="298" t="str">
        <f>IF(OR(D38-'Finansiniai duomenys'!E46&lt;-0.1,D38-'Finansiniai duomenys'!E46&gt;0.1),"Klaida","Gerai")</f>
        <v>Klaida</v>
      </c>
      <c r="F38" s="299"/>
      <c r="G38" s="299"/>
      <c r="H38" s="299"/>
      <c r="I38" s="299"/>
      <c r="J38" s="299"/>
      <c r="K38" s="299"/>
      <c r="L38" s="299"/>
      <c r="M38" s="362"/>
      <c r="N38" s="299"/>
      <c r="O38" s="299"/>
      <c r="P38" s="299"/>
      <c r="Q38" s="299"/>
      <c r="R38" s="299"/>
      <c r="T38" s="12"/>
    </row>
    <row r="39" spans="1:20" s="309" customFormat="1" x14ac:dyDescent="0.25">
      <c r="A39" s="308"/>
      <c r="B39" s="358"/>
      <c r="C39" s="359" t="s">
        <v>399</v>
      </c>
      <c r="D39" s="360">
        <f t="shared" si="15"/>
        <v>0</v>
      </c>
      <c r="E39" s="298" t="str">
        <f>IF(OR(D39-'Finansiniai duomenys'!E48&lt;-0.1,D39-'Finansiniai duomenys'!E48&gt;0.1),"Klaida","Gerai")</f>
        <v>Klaida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T39" s="308"/>
    </row>
    <row r="40" spans="1:20" x14ac:dyDescent="0.25">
      <c r="A40" s="12"/>
      <c r="C40" s="302" t="s">
        <v>400</v>
      </c>
      <c r="D40" s="300">
        <f t="shared" si="15"/>
        <v>0</v>
      </c>
      <c r="E40" s="298" t="str">
        <f>IF(OR(D40-'Finansiniai duomenys'!E107&lt;-0.1,D40-'Finansiniai duomenys'!E107&gt;0.1),"Klaida","Gerai")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65" t="s">
        <v>519</v>
      </c>
      <c r="D44" s="566"/>
      <c r="E44" s="566"/>
      <c r="F44" s="566"/>
      <c r="G44" s="561" t="s">
        <v>432</v>
      </c>
      <c r="H44" s="561"/>
      <c r="I44" s="561" t="s">
        <v>432</v>
      </c>
      <c r="J44" s="561"/>
      <c r="K44" s="561" t="s">
        <v>432</v>
      </c>
      <c r="L44" s="561"/>
      <c r="M44" s="561" t="s">
        <v>432</v>
      </c>
      <c r="N44" s="561"/>
      <c r="O44" s="561" t="s">
        <v>432</v>
      </c>
      <c r="P44" s="561"/>
      <c r="Q44" s="561" t="s">
        <v>432</v>
      </c>
      <c r="R44" s="561"/>
      <c r="T44" s="12"/>
    </row>
    <row r="45" spans="1:20" ht="62.45" customHeight="1" x14ac:dyDescent="0.25">
      <c r="A45" s="12"/>
      <c r="C45" s="567" t="s">
        <v>387</v>
      </c>
      <c r="D45" s="568" t="s">
        <v>388</v>
      </c>
      <c r="E45" s="569" t="s">
        <v>437</v>
      </c>
      <c r="F45" s="568" t="s">
        <v>389</v>
      </c>
      <c r="G45" s="552"/>
      <c r="H45" s="553"/>
      <c r="I45" s="552"/>
      <c r="J45" s="553"/>
      <c r="K45" s="552"/>
      <c r="L45" s="553"/>
      <c r="M45" s="552"/>
      <c r="N45" s="553"/>
      <c r="O45" s="552"/>
      <c r="P45" s="553"/>
      <c r="Q45" s="552"/>
      <c r="R45" s="553"/>
      <c r="T45" s="12"/>
    </row>
    <row r="46" spans="1:20" ht="59.45" customHeight="1" x14ac:dyDescent="0.25">
      <c r="A46" s="12"/>
      <c r="C46" s="567"/>
      <c r="D46" s="568"/>
      <c r="E46" s="570"/>
      <c r="F46" s="568"/>
      <c r="G46" s="357" t="s">
        <v>390</v>
      </c>
      <c r="H46" s="357" t="s">
        <v>391</v>
      </c>
      <c r="I46" s="357" t="s">
        <v>390</v>
      </c>
      <c r="J46" s="357" t="s">
        <v>391</v>
      </c>
      <c r="K46" s="357" t="s">
        <v>390</v>
      </c>
      <c r="L46" s="357" t="s">
        <v>391</v>
      </c>
      <c r="M46" s="357" t="s">
        <v>390</v>
      </c>
      <c r="N46" s="357" t="s">
        <v>391</v>
      </c>
      <c r="O46" s="357" t="s">
        <v>390</v>
      </c>
      <c r="P46" s="357" t="s">
        <v>391</v>
      </c>
      <c r="Q46" s="357" t="s">
        <v>390</v>
      </c>
      <c r="R46" s="357" t="s">
        <v>391</v>
      </c>
      <c r="T46" s="12"/>
    </row>
    <row r="47" spans="1:20" x14ac:dyDescent="0.25">
      <c r="A47" s="12"/>
      <c r="C47" s="301" t="s">
        <v>147</v>
      </c>
      <c r="D47" s="300">
        <f>F47+G47+I47+K47+M47+O47+Q47</f>
        <v>0</v>
      </c>
      <c r="E47" s="298" t="str">
        <f>IF(OR(D47-'Finansiniai duomenys'!C69&lt;-0.1,D47-'Finansiniai duomenys'!C69&gt;0.1),"Klaida","Gerai")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25">
      <c r="A48" s="12"/>
      <c r="C48" s="302" t="s">
        <v>167</v>
      </c>
      <c r="D48" s="300">
        <f>F48+G48+I48+K48+M48+O48+Q48</f>
        <v>0</v>
      </c>
      <c r="E48" s="298" t="str">
        <f>IF(OR(D48-'Finansiniai duomenys'!C80&lt;-0.1,D48-'Finansiniai duomenys'!C80&gt;0.1),"Klaida","Gerai")</f>
        <v>Klaida</v>
      </c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T48" s="12"/>
    </row>
    <row r="49" spans="1:20" x14ac:dyDescent="0.25">
      <c r="A49" s="12"/>
      <c r="C49" s="302" t="s">
        <v>170</v>
      </c>
      <c r="D49" s="300">
        <f t="shared" ref="D49:D52" si="28">F49+G49+I49+K49+M49+O49+Q49</f>
        <v>0</v>
      </c>
      <c r="E49" s="298" t="str">
        <f>IF(OR(D49-'Finansiniai duomenys'!C82&lt;-0.1,D49-'Finansiniai duomenys'!C82&gt;0.1),"Klaida","Gerai")</f>
        <v>Klaida</v>
      </c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T49" s="12"/>
    </row>
    <row r="50" spans="1:20" x14ac:dyDescent="0.25">
      <c r="A50" s="12"/>
      <c r="C50" s="302" t="s">
        <v>392</v>
      </c>
      <c r="D50" s="300">
        <f>F50+G50+I50+K50+M50+O50+Q50</f>
        <v>0</v>
      </c>
      <c r="E50" s="298" t="str">
        <f>IF(OR(D50-('Finansiniai duomenys'!C93+'Finansiniai duomenys'!C84+'Finansiniai duomenys'!C95+'Finansiniai duomenys'!C97)&lt;-0.1,D50-('Finansiniai duomenys'!C93+'Finansiniai duomenys'!C84+'Finansiniai duomenys'!C95+'Finansiniai duomenys'!C97)&gt;0.1),"Klaida","Gerai")</f>
        <v>Klaida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T50" s="12"/>
    </row>
    <row r="51" spans="1:20" ht="15.75" thickBot="1" x14ac:dyDescent="0.3">
      <c r="A51" s="12"/>
      <c r="C51" s="301" t="s">
        <v>393</v>
      </c>
      <c r="D51" s="300">
        <f>F51+G51+I51+K51+M51+O51+Q51</f>
        <v>0</v>
      </c>
      <c r="E51" s="298" t="str">
        <f>IF(OR(D51-('Finansiniai duomenys'!C88+'Finansiniai duomenys'!C91+'Finansiniai duomenys'!C92)&lt;-0.1,D51-('Finansiniai duomenys'!C88+'Finansiniai duomenys'!C92+'Finansiniai duomenys'!C91)&gt;0.1),"Klaida","Gerai")</f>
        <v>Klaida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25">
      <c r="A52" s="12"/>
      <c r="C52" s="301" t="s">
        <v>394</v>
      </c>
      <c r="D52" s="300">
        <f t="shared" si="28"/>
        <v>0</v>
      </c>
      <c r="E52" s="298" t="str">
        <f>IF(OR(D52-'Finansiniai duomenys'!C99&lt;-0.1,D52-'Finansiniai duomenys'!C99&gt;0.1),"Klaida","Gerai")</f>
        <v>Klaida</v>
      </c>
      <c r="F52" s="361">
        <f>F48+F49+F50</f>
        <v>0</v>
      </c>
      <c r="G52" s="361">
        <f t="shared" ref="G52:R52" si="29">G48+G49+G50</f>
        <v>0</v>
      </c>
      <c r="H52" s="361">
        <f t="shared" si="29"/>
        <v>0</v>
      </c>
      <c r="I52" s="361">
        <f t="shared" si="29"/>
        <v>0</v>
      </c>
      <c r="J52" s="361">
        <f t="shared" si="29"/>
        <v>0</v>
      </c>
      <c r="K52" s="361">
        <f t="shared" si="29"/>
        <v>0</v>
      </c>
      <c r="L52" s="361">
        <f t="shared" si="29"/>
        <v>0</v>
      </c>
      <c r="M52" s="361">
        <f t="shared" si="29"/>
        <v>0</v>
      </c>
      <c r="N52" s="361">
        <f t="shared" si="29"/>
        <v>0</v>
      </c>
      <c r="O52" s="361">
        <f t="shared" si="29"/>
        <v>0</v>
      </c>
      <c r="P52" s="361">
        <f t="shared" si="29"/>
        <v>0</v>
      </c>
      <c r="Q52" s="361">
        <f t="shared" si="29"/>
        <v>0</v>
      </c>
      <c r="R52" s="361">
        <f t="shared" si="29"/>
        <v>0</v>
      </c>
      <c r="T52" s="12"/>
    </row>
    <row r="53" spans="1:20" x14ac:dyDescent="0.25">
      <c r="A53" s="12"/>
      <c r="G53" s="363"/>
      <c r="T53" s="12"/>
    </row>
    <row r="54" spans="1:20" x14ac:dyDescent="0.25">
      <c r="A54" s="12"/>
      <c r="C54" s="303" t="s">
        <v>119</v>
      </c>
      <c r="F54" s="364" t="str">
        <f t="shared" ref="F54:R54" si="30">IF(ROUND(F47-F52,1)/2=0,"Balansas",F47-F52)</f>
        <v>Balansas</v>
      </c>
      <c r="G54" s="364" t="str">
        <f t="shared" si="30"/>
        <v>Balansas</v>
      </c>
      <c r="H54" s="364" t="str">
        <f t="shared" si="30"/>
        <v>Balansas</v>
      </c>
      <c r="I54" s="364" t="str">
        <f t="shared" si="30"/>
        <v>Balansas</v>
      </c>
      <c r="J54" s="364" t="str">
        <f t="shared" si="30"/>
        <v>Balansas</v>
      </c>
      <c r="K54" s="364" t="str">
        <f t="shared" si="30"/>
        <v>Balansas</v>
      </c>
      <c r="L54" s="364" t="str">
        <f t="shared" si="30"/>
        <v>Balansas</v>
      </c>
      <c r="M54" s="364" t="str">
        <f t="shared" si="30"/>
        <v>Balansas</v>
      </c>
      <c r="N54" s="364" t="str">
        <f t="shared" si="30"/>
        <v>Balansas</v>
      </c>
      <c r="O54" s="364" t="str">
        <f t="shared" si="30"/>
        <v>Balansas</v>
      </c>
      <c r="P54" s="364" t="str">
        <f t="shared" si="30"/>
        <v>Balansas</v>
      </c>
      <c r="Q54" s="364" t="str">
        <f t="shared" si="30"/>
        <v>Balansas</v>
      </c>
      <c r="R54" s="364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65" t="s">
        <v>520</v>
      </c>
      <c r="D56" s="566"/>
      <c r="E56" s="566"/>
      <c r="F56" s="566"/>
      <c r="G56" s="561" t="s">
        <v>432</v>
      </c>
      <c r="H56" s="561"/>
      <c r="I56" s="561" t="s">
        <v>432</v>
      </c>
      <c r="J56" s="561"/>
      <c r="K56" s="561" t="s">
        <v>432</v>
      </c>
      <c r="L56" s="561"/>
      <c r="M56" s="561" t="s">
        <v>432</v>
      </c>
      <c r="N56" s="561"/>
      <c r="O56" s="561" t="s">
        <v>432</v>
      </c>
      <c r="P56" s="561"/>
      <c r="Q56" s="561" t="s">
        <v>432</v>
      </c>
      <c r="R56" s="561"/>
      <c r="T56" s="12"/>
    </row>
    <row r="57" spans="1:20" ht="70.150000000000006" customHeight="1" x14ac:dyDescent="0.25">
      <c r="A57" s="12"/>
      <c r="C57" s="567" t="s">
        <v>387</v>
      </c>
      <c r="D57" s="568" t="s">
        <v>388</v>
      </c>
      <c r="E57" s="569" t="s">
        <v>436</v>
      </c>
      <c r="F57" s="568" t="s">
        <v>389</v>
      </c>
      <c r="G57" s="552"/>
      <c r="H57" s="553"/>
      <c r="I57" s="552"/>
      <c r="J57" s="553"/>
      <c r="K57" s="552"/>
      <c r="L57" s="553"/>
      <c r="M57" s="552"/>
      <c r="N57" s="553"/>
      <c r="O57" s="552"/>
      <c r="P57" s="553"/>
      <c r="Q57" s="552"/>
      <c r="R57" s="553"/>
      <c r="T57" s="12"/>
    </row>
    <row r="58" spans="1:20" ht="55.9" customHeight="1" x14ac:dyDescent="0.25">
      <c r="A58" s="12"/>
      <c r="C58" s="567"/>
      <c r="D58" s="568"/>
      <c r="E58" s="570"/>
      <c r="F58" s="568"/>
      <c r="G58" s="357" t="s">
        <v>390</v>
      </c>
      <c r="H58" s="357" t="s">
        <v>391</v>
      </c>
      <c r="I58" s="357" t="s">
        <v>390</v>
      </c>
      <c r="J58" s="357" t="s">
        <v>391</v>
      </c>
      <c r="K58" s="357" t="s">
        <v>390</v>
      </c>
      <c r="L58" s="357" t="s">
        <v>391</v>
      </c>
      <c r="M58" s="357" t="s">
        <v>390</v>
      </c>
      <c r="N58" s="357" t="s">
        <v>391</v>
      </c>
      <c r="O58" s="357" t="s">
        <v>390</v>
      </c>
      <c r="P58" s="357" t="s">
        <v>391</v>
      </c>
      <c r="Q58" s="357" t="s">
        <v>390</v>
      </c>
      <c r="R58" s="357" t="s">
        <v>391</v>
      </c>
      <c r="T58" s="12"/>
    </row>
    <row r="59" spans="1:20" x14ac:dyDescent="0.25">
      <c r="A59" s="12"/>
      <c r="C59" s="301" t="s">
        <v>147</v>
      </c>
      <c r="D59" s="300">
        <f t="shared" ref="D59:D63" si="31">F59+G59+I59+K59+M59+O59+Q59</f>
        <v>0</v>
      </c>
      <c r="E59" s="298" t="str">
        <f>IF(OR(D59-'Finansiniai duomenys'!E69&lt;-0.1,D59-'Finansiniai duomenys'!E69&gt;0.1),"Klaida","Gerai")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25">
      <c r="A60" s="12"/>
      <c r="C60" s="302" t="s">
        <v>167</v>
      </c>
      <c r="D60" s="300">
        <f t="shared" si="31"/>
        <v>0</v>
      </c>
      <c r="E60" s="298" t="str">
        <f>IF(OR(D60-'Finansiniai duomenys'!E80&lt;-0.1,D60-'Finansiniai duomenys'!E80&gt;0.1),"Klaida","Gerai")</f>
        <v>Klaida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T60" s="12"/>
    </row>
    <row r="61" spans="1:20" x14ac:dyDescent="0.25">
      <c r="A61" s="12"/>
      <c r="C61" s="302" t="s">
        <v>170</v>
      </c>
      <c r="D61" s="300">
        <f>F61+G61+I61+K61+M61+O61+Q61</f>
        <v>0</v>
      </c>
      <c r="E61" s="298" t="str">
        <f>IF(OR(D61-'Finansiniai duomenys'!E82&lt;-0.1,D61-'Finansiniai duomenys'!E82&gt;0.1),"Klaida","Gerai")</f>
        <v>Klaida</v>
      </c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T61" s="12"/>
    </row>
    <row r="62" spans="1:20" x14ac:dyDescent="0.25">
      <c r="A62" s="12"/>
      <c r="C62" s="302" t="s">
        <v>392</v>
      </c>
      <c r="D62" s="300">
        <f>F62+G62+I62+K62+M62+O62+Q62</f>
        <v>0</v>
      </c>
      <c r="E62" s="298" t="str">
        <f>IF(OR(D62-('Finansiniai duomenys'!E93+'Finansiniai duomenys'!E84+'Finansiniai duomenys'!E95+'Finansiniai duomenys'!E97)&lt;-0.1,D62-('Finansiniai duomenys'!E93+'Finansiniai duomenys'!E84+'Finansiniai duomenys'!E95+'Finansiniai duomenys'!E97)&gt;0.1),"Klaida","Gerai")</f>
        <v>Klaida</v>
      </c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T62" s="12"/>
    </row>
    <row r="63" spans="1:20" ht="15.75" thickBot="1" x14ac:dyDescent="0.3">
      <c r="A63" s="12"/>
      <c r="C63" s="301" t="s">
        <v>393</v>
      </c>
      <c r="D63" s="300">
        <f t="shared" si="31"/>
        <v>0</v>
      </c>
      <c r="E63" s="298" t="str">
        <f>IF(OR(D63-('Finansiniai duomenys'!E88+'Finansiniai duomenys'!E91+'Finansiniai duomenys'!E92)&lt;-0.1,D63-('Finansiniai duomenys'!E88+'Finansiniai duomenys'!E91+'Finansiniai duomenys'!E92)&gt;0.1),"Klaida","Gerai")</f>
        <v>Klaida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25">
      <c r="A64" s="12"/>
      <c r="C64" s="301" t="s">
        <v>394</v>
      </c>
      <c r="D64" s="300">
        <f>F64+G64+I64+K64+M64+O64+Q64</f>
        <v>0</v>
      </c>
      <c r="E64" s="298" t="str">
        <f>IF(OR(D64-'Finansiniai duomenys'!E99&lt;-0.1,D64-'Finansiniai duomenys'!E99&gt;0.1),"Klaida","Gerai")</f>
        <v>Klaida</v>
      </c>
      <c r="F64" s="361">
        <f>F60+F61+F62</f>
        <v>0</v>
      </c>
      <c r="G64" s="361">
        <f t="shared" ref="G64:R64" si="32">G60+G61+G62</f>
        <v>0</v>
      </c>
      <c r="H64" s="361">
        <f t="shared" si="32"/>
        <v>0</v>
      </c>
      <c r="I64" s="361">
        <f t="shared" si="32"/>
        <v>0</v>
      </c>
      <c r="J64" s="361">
        <f t="shared" si="32"/>
        <v>0</v>
      </c>
      <c r="K64" s="361">
        <f t="shared" si="32"/>
        <v>0</v>
      </c>
      <c r="L64" s="361">
        <f t="shared" si="32"/>
        <v>0</v>
      </c>
      <c r="M64" s="361">
        <f t="shared" si="32"/>
        <v>0</v>
      </c>
      <c r="N64" s="361">
        <f t="shared" si="32"/>
        <v>0</v>
      </c>
      <c r="O64" s="361">
        <f t="shared" si="32"/>
        <v>0</v>
      </c>
      <c r="P64" s="361">
        <f t="shared" si="32"/>
        <v>0</v>
      </c>
      <c r="Q64" s="361">
        <f t="shared" si="32"/>
        <v>0</v>
      </c>
      <c r="R64" s="361">
        <f t="shared" si="32"/>
        <v>0</v>
      </c>
      <c r="T64" s="12"/>
    </row>
    <row r="65" spans="1:21" x14ac:dyDescent="0.25">
      <c r="A65" s="12"/>
      <c r="G65" s="363"/>
      <c r="T65" s="12"/>
    </row>
    <row r="66" spans="1:21" x14ac:dyDescent="0.25">
      <c r="A66" s="12"/>
      <c r="C66" s="303" t="s">
        <v>119</v>
      </c>
      <c r="F66" s="364" t="str">
        <f t="shared" ref="F66:R66" si="33">IF(ROUND(F59-F64,1)/2=0,"Balansas",F59-F64)</f>
        <v>Balansas</v>
      </c>
      <c r="G66" s="364" t="str">
        <f t="shared" si="33"/>
        <v>Balansas</v>
      </c>
      <c r="H66" s="364" t="str">
        <f t="shared" si="33"/>
        <v>Balansas</v>
      </c>
      <c r="I66" s="364" t="str">
        <f t="shared" si="33"/>
        <v>Balansas</v>
      </c>
      <c r="J66" s="364" t="str">
        <f t="shared" si="33"/>
        <v>Balansas</v>
      </c>
      <c r="K66" s="364" t="str">
        <f t="shared" si="33"/>
        <v>Balansas</v>
      </c>
      <c r="L66" s="364" t="str">
        <f t="shared" si="33"/>
        <v>Balansas</v>
      </c>
      <c r="M66" s="364" t="str">
        <f t="shared" si="33"/>
        <v>Balansas</v>
      </c>
      <c r="N66" s="364" t="str">
        <f t="shared" si="33"/>
        <v>Balansas</v>
      </c>
      <c r="O66" s="364" t="str">
        <f t="shared" si="33"/>
        <v>Balansas</v>
      </c>
      <c r="P66" s="364" t="str">
        <f t="shared" si="33"/>
        <v>Balansas</v>
      </c>
      <c r="Q66" s="364" t="str">
        <f t="shared" si="33"/>
        <v>Balansas</v>
      </c>
      <c r="R66" s="364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65" t="s">
        <v>225</v>
      </c>
      <c r="F69" s="366"/>
      <c r="G69" s="366"/>
      <c r="H69" s="366"/>
      <c r="I69" s="366"/>
      <c r="J69" s="367"/>
      <c r="T69" s="12"/>
    </row>
    <row r="70" spans="1:21" x14ac:dyDescent="0.25">
      <c r="A70" s="12"/>
      <c r="E70" s="368" t="s">
        <v>381</v>
      </c>
      <c r="H70" s="554"/>
      <c r="I70" s="554"/>
      <c r="J70" s="555"/>
      <c r="T70" s="12"/>
    </row>
    <row r="71" spans="1:21" ht="51" customHeight="1" x14ac:dyDescent="0.25">
      <c r="A71" s="12"/>
      <c r="E71" s="368"/>
      <c r="H71" s="496"/>
      <c r="I71" s="496"/>
      <c r="J71" s="556"/>
      <c r="T71" s="12"/>
    </row>
    <row r="72" spans="1:21" x14ac:dyDescent="0.25">
      <c r="A72" s="12"/>
      <c r="E72" s="380" t="s">
        <v>232</v>
      </c>
      <c r="H72" s="557"/>
      <c r="I72" s="557"/>
      <c r="J72" s="558"/>
      <c r="T72" s="12"/>
    </row>
    <row r="73" spans="1:21" x14ac:dyDescent="0.25">
      <c r="A73" s="12"/>
      <c r="E73" s="368" t="s">
        <v>234</v>
      </c>
      <c r="H73" s="559"/>
      <c r="I73" s="559"/>
      <c r="J73" s="560"/>
      <c r="T73" s="12"/>
    </row>
    <row r="74" spans="1:21" x14ac:dyDescent="0.25">
      <c r="A74" s="12"/>
      <c r="E74" s="368" t="s">
        <v>236</v>
      </c>
      <c r="H74" s="559"/>
      <c r="I74" s="559"/>
      <c r="J74" s="560"/>
      <c r="T74" s="12"/>
    </row>
    <row r="75" spans="1:21" x14ac:dyDescent="0.25">
      <c r="A75" s="12"/>
      <c r="E75" s="368" t="s">
        <v>238</v>
      </c>
      <c r="H75" s="559"/>
      <c r="I75" s="559"/>
      <c r="J75" s="560"/>
      <c r="T75" s="12"/>
    </row>
    <row r="76" spans="1:21" x14ac:dyDescent="0.25">
      <c r="A76" s="12"/>
      <c r="E76" s="369" t="s">
        <v>382</v>
      </c>
      <c r="F76" s="370"/>
      <c r="G76" s="370"/>
      <c r="H76" s="550"/>
      <c r="I76" s="550"/>
      <c r="J76" s="551"/>
      <c r="T76" s="12"/>
    </row>
    <row r="77" spans="1:21" x14ac:dyDescent="0.25">
      <c r="A77" s="12"/>
      <c r="T77" s="12"/>
    </row>
    <row r="78" spans="1:21" x14ac:dyDescent="0.25">
      <c r="A78" s="12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4QegE2oPSvspVCKuljH618Vm+3ohizDo1NW6KdrQf9gNPVGr58AHyir5HPhpbRlUHQDRVbaogJyKBus5YIl5HA==" saltValue="rVx/sYNUBZ8N6UebJod/PA==" spinCount="100000"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duomenys'!$R$2:$R$229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15" sqref="C15:D15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0" style="30" hidden="1" customWidth="1"/>
    <col min="9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0"/>
      <c r="C2" s="261"/>
      <c r="D2" s="572" t="s">
        <v>361</v>
      </c>
      <c r="E2" s="573"/>
      <c r="J2" s="30">
        <v>1</v>
      </c>
      <c r="K2" s="294" t="s">
        <v>406</v>
      </c>
      <c r="L2" s="295">
        <v>304148387</v>
      </c>
      <c r="M2" s="293" t="s">
        <v>1</v>
      </c>
      <c r="N2" s="293" t="s">
        <v>65</v>
      </c>
      <c r="O2" s="293" t="s">
        <v>65</v>
      </c>
    </row>
    <row r="3" spans="2:15" ht="29.45" customHeight="1" x14ac:dyDescent="0.25">
      <c r="B3" s="262"/>
      <c r="C3" s="263"/>
      <c r="D3" s="374" t="s">
        <v>505</v>
      </c>
      <c r="E3" s="375"/>
      <c r="K3" s="296" t="s">
        <v>408</v>
      </c>
      <c r="L3" s="296">
        <v>303042623</v>
      </c>
      <c r="M3" s="293" t="s">
        <v>1</v>
      </c>
      <c r="N3" s="296" t="s">
        <v>104</v>
      </c>
      <c r="O3" s="296" t="s">
        <v>104</v>
      </c>
    </row>
    <row r="4" spans="2:15" ht="14.25" customHeight="1" x14ac:dyDescent="0.25">
      <c r="B4" s="440" t="s">
        <v>372</v>
      </c>
      <c r="C4" s="441"/>
      <c r="D4" s="441"/>
      <c r="E4" s="442"/>
      <c r="K4" s="296" t="s">
        <v>409</v>
      </c>
      <c r="L4" s="296">
        <v>304923194</v>
      </c>
      <c r="M4" s="293" t="s">
        <v>1</v>
      </c>
      <c r="N4" s="296" t="s">
        <v>146</v>
      </c>
      <c r="O4" s="296" t="s">
        <v>146</v>
      </c>
    </row>
    <row r="5" spans="2:15" ht="14.25" customHeight="1" x14ac:dyDescent="0.25">
      <c r="B5" s="264"/>
      <c r="C5" s="265"/>
      <c r="D5" s="265"/>
      <c r="E5" s="266"/>
      <c r="K5" s="296"/>
      <c r="L5" s="296"/>
      <c r="M5" s="293"/>
      <c r="N5" s="296"/>
      <c r="O5" s="296"/>
    </row>
    <row r="6" spans="2:15" ht="18.75" x14ac:dyDescent="0.3">
      <c r="B6" s="146" t="s">
        <v>7</v>
      </c>
      <c r="C6" s="443"/>
      <c r="D6" s="443"/>
      <c r="E6" s="444"/>
      <c r="M6" s="40"/>
      <c r="N6" s="40"/>
    </row>
    <row r="7" spans="2:15" x14ac:dyDescent="0.2">
      <c r="B7" s="147" t="s">
        <v>9</v>
      </c>
      <c r="C7" s="431" t="str">
        <f>IFERROR(VLOOKUP(C6,$K$2:$M$5,3,FALSE),"")</f>
        <v/>
      </c>
      <c r="D7" s="431"/>
      <c r="E7" s="432"/>
      <c r="M7" s="40"/>
      <c r="N7" s="40"/>
      <c r="O7" s="40"/>
    </row>
    <row r="8" spans="2:15" x14ac:dyDescent="0.2">
      <c r="B8" s="148" t="s">
        <v>13</v>
      </c>
      <c r="C8" s="431" t="str">
        <f>IFERROR(VLOOKUP(C6,$K$2:$L$5,2,FALSE),"")</f>
        <v/>
      </c>
      <c r="D8" s="431"/>
      <c r="E8" s="432"/>
      <c r="O8" s="40"/>
    </row>
    <row r="9" spans="2:15" ht="12" customHeight="1" x14ac:dyDescent="0.2">
      <c r="B9" s="148" t="s">
        <v>16</v>
      </c>
      <c r="C9" s="136"/>
      <c r="D9" s="136"/>
      <c r="E9" s="267"/>
      <c r="K9" s="40"/>
      <c r="L9" s="40"/>
    </row>
    <row r="10" spans="2:15" ht="12" customHeight="1" x14ac:dyDescent="0.2">
      <c r="B10" s="148" t="s">
        <v>25</v>
      </c>
      <c r="C10" s="433"/>
      <c r="D10" s="433"/>
      <c r="E10" s="434"/>
    </row>
    <row r="11" spans="2:15" ht="12" customHeight="1" x14ac:dyDescent="0.2">
      <c r="B11" s="148" t="s">
        <v>29</v>
      </c>
      <c r="C11" s="435"/>
      <c r="D11" s="435"/>
      <c r="E11" s="436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37" t="s">
        <v>36</v>
      </c>
      <c r="D13" s="438"/>
      <c r="E13" s="439"/>
    </row>
    <row r="14" spans="2:15" ht="12" customHeight="1" x14ac:dyDescent="0.2">
      <c r="B14" s="148" t="s">
        <v>40</v>
      </c>
      <c r="C14" s="449" t="s">
        <v>343</v>
      </c>
      <c r="D14" s="449"/>
      <c r="E14" s="150" t="s">
        <v>41</v>
      </c>
    </row>
    <row r="15" spans="2:15" ht="12" customHeight="1" x14ac:dyDescent="0.2">
      <c r="B15" s="151" t="s">
        <v>45</v>
      </c>
      <c r="C15" s="450"/>
      <c r="D15" s="571"/>
      <c r="E15" s="152"/>
      <c r="M15" s="40"/>
      <c r="N15" s="40"/>
    </row>
    <row r="16" spans="2:15" ht="12" customHeight="1" x14ac:dyDescent="0.2">
      <c r="B16" s="151" t="s">
        <v>49</v>
      </c>
      <c r="C16" s="450"/>
      <c r="D16" s="571"/>
      <c r="E16" s="152"/>
      <c r="O16" s="40"/>
    </row>
    <row r="17" spans="2:15" ht="12" customHeight="1" x14ac:dyDescent="0.2">
      <c r="B17" s="151" t="s">
        <v>53</v>
      </c>
      <c r="C17" s="450"/>
      <c r="D17" s="571"/>
      <c r="E17" s="152"/>
      <c r="M17" s="40"/>
      <c r="N17" s="40"/>
    </row>
    <row r="18" spans="2:15" ht="12" customHeight="1" x14ac:dyDescent="0.2">
      <c r="B18" s="151" t="s">
        <v>56</v>
      </c>
      <c r="C18" s="450"/>
      <c r="D18" s="571"/>
      <c r="E18" s="152"/>
      <c r="M18" s="40"/>
      <c r="N18" s="40"/>
      <c r="O18" s="40"/>
    </row>
    <row r="19" spans="2:15" ht="12" customHeight="1" x14ac:dyDescent="0.2">
      <c r="B19" s="151" t="s">
        <v>59</v>
      </c>
      <c r="C19" s="450"/>
      <c r="D19" s="571"/>
      <c r="E19" s="152"/>
      <c r="M19" s="40"/>
      <c r="N19" s="40"/>
      <c r="O19" s="40"/>
    </row>
    <row r="20" spans="2:15" ht="12" customHeight="1" x14ac:dyDescent="0.2">
      <c r="B20" s="151" t="s">
        <v>67</v>
      </c>
      <c r="C20" s="470" t="s">
        <v>68</v>
      </c>
      <c r="D20" s="471"/>
      <c r="E20" s="268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373</v>
      </c>
      <c r="C22" s="577" t="str">
        <f>IFERROR(VLOOKUP(C6,$K$2:$O$5,4,FALSE),"")</f>
        <v/>
      </c>
      <c r="D22" s="577"/>
      <c r="E22" s="578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21" t="s">
        <v>79</v>
      </c>
      <c r="D24" s="421"/>
      <c r="E24" s="422"/>
      <c r="O24" s="40"/>
    </row>
    <row r="25" spans="2:15" x14ac:dyDescent="0.2">
      <c r="B25" s="159"/>
      <c r="C25" s="458"/>
      <c r="D25" s="458"/>
      <c r="E25" s="459"/>
      <c r="M25" s="40"/>
      <c r="N25" s="40"/>
      <c r="O25" s="40"/>
    </row>
    <row r="26" spans="2:15" x14ac:dyDescent="0.2">
      <c r="B26" s="159"/>
      <c r="C26" s="460" t="s">
        <v>85</v>
      </c>
      <c r="D26" s="460"/>
      <c r="E26" s="461"/>
      <c r="M26" s="40"/>
      <c r="N26" s="40"/>
      <c r="O26" s="40"/>
    </row>
    <row r="27" spans="2:15" ht="27" customHeight="1" thickBot="1" x14ac:dyDescent="0.25">
      <c r="B27" s="160" t="s">
        <v>87</v>
      </c>
      <c r="C27" s="212" t="s">
        <v>508</v>
      </c>
      <c r="D27" s="212"/>
      <c r="E27" s="213" t="s">
        <v>509</v>
      </c>
      <c r="M27" s="40"/>
      <c r="N27" s="40"/>
      <c r="O27" s="40"/>
    </row>
    <row r="28" spans="2:15" x14ac:dyDescent="0.2">
      <c r="B28" s="162" t="s">
        <v>89</v>
      </c>
      <c r="C28" s="1"/>
      <c r="D28" s="34"/>
      <c r="E28" s="269"/>
      <c r="M28" s="40"/>
      <c r="N28" s="40"/>
      <c r="O28" s="40"/>
    </row>
    <row r="29" spans="2:15" x14ac:dyDescent="0.2">
      <c r="B29" s="162" t="s">
        <v>91</v>
      </c>
      <c r="C29" s="2"/>
      <c r="D29" s="34"/>
      <c r="E29" s="270"/>
      <c r="M29" s="40"/>
      <c r="N29" s="40"/>
      <c r="O29" s="40"/>
    </row>
    <row r="30" spans="2:15" x14ac:dyDescent="0.2">
      <c r="B30" s="165" t="s">
        <v>93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95</v>
      </c>
      <c r="C31" s="6"/>
      <c r="D31" s="34"/>
      <c r="E31" s="271"/>
      <c r="M31" s="40"/>
      <c r="N31" s="40"/>
      <c r="O31" s="40"/>
    </row>
    <row r="32" spans="2:15" x14ac:dyDescent="0.2">
      <c r="B32" s="162" t="s">
        <v>97</v>
      </c>
      <c r="C32" s="3"/>
      <c r="D32" s="34"/>
      <c r="E32" s="272"/>
      <c r="M32" s="40"/>
      <c r="N32" s="40"/>
      <c r="O32" s="40"/>
    </row>
    <row r="33" spans="2:15" x14ac:dyDescent="0.2">
      <c r="B33" s="165" t="s">
        <v>99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103</v>
      </c>
      <c r="C34" s="3"/>
      <c r="D34" s="34"/>
      <c r="E34" s="272"/>
      <c r="M34" s="40"/>
      <c r="N34" s="40"/>
      <c r="O34" s="40"/>
    </row>
    <row r="35" spans="2:15" x14ac:dyDescent="0.2">
      <c r="B35" s="162" t="s">
        <v>105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107</v>
      </c>
      <c r="C36" s="1"/>
      <c r="D36" s="34"/>
      <c r="E36" s="269"/>
      <c r="M36" s="40"/>
      <c r="N36" s="40"/>
    </row>
    <row r="37" spans="2:15" s="36" customFormat="1" ht="12" customHeight="1" x14ac:dyDescent="0.2">
      <c r="B37" s="171" t="s">
        <v>109</v>
      </c>
      <c r="C37" s="2"/>
      <c r="D37" s="34"/>
      <c r="E37" s="270"/>
      <c r="K37" s="30"/>
      <c r="L37" s="30"/>
      <c r="M37" s="40"/>
      <c r="N37" s="40"/>
      <c r="O37" s="40"/>
    </row>
    <row r="38" spans="2:15" ht="12" customHeight="1" x14ac:dyDescent="0.2">
      <c r="B38" s="165" t="s">
        <v>111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113</v>
      </c>
      <c r="C39" s="3"/>
      <c r="D39" s="34"/>
      <c r="E39" s="272"/>
      <c r="O39" s="40"/>
    </row>
    <row r="40" spans="2:15" x14ac:dyDescent="0.2">
      <c r="B40" s="165" t="s">
        <v>115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21" t="s">
        <v>374</v>
      </c>
      <c r="D42" s="421"/>
      <c r="E42" s="422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119</v>
      </c>
      <c r="C43" s="241" t="s">
        <v>508</v>
      </c>
      <c r="D43" s="212"/>
      <c r="E43" s="242" t="s">
        <v>509</v>
      </c>
      <c r="K43" s="30"/>
      <c r="L43" s="30"/>
      <c r="M43" s="30"/>
      <c r="N43" s="30"/>
      <c r="O43" s="30"/>
    </row>
    <row r="44" spans="2:15" x14ac:dyDescent="0.2">
      <c r="B44" s="177" t="s">
        <v>121</v>
      </c>
      <c r="C44" s="1"/>
      <c r="D44" s="34"/>
      <c r="E44" s="269"/>
    </row>
    <row r="45" spans="2:15" s="40" customFormat="1" x14ac:dyDescent="0.2">
      <c r="B45" s="177" t="s">
        <v>123</v>
      </c>
      <c r="C45" s="4"/>
      <c r="D45" s="34"/>
      <c r="E45" s="190"/>
      <c r="K45" s="30"/>
      <c r="L45" s="30"/>
      <c r="O45" s="30"/>
    </row>
    <row r="46" spans="2:15" x14ac:dyDescent="0.2">
      <c r="B46" s="177" t="s">
        <v>125</v>
      </c>
      <c r="C46" s="4"/>
      <c r="D46" s="34"/>
      <c r="E46" s="190"/>
      <c r="M46" s="40"/>
      <c r="N46" s="40"/>
      <c r="O46" s="40"/>
    </row>
    <row r="47" spans="2:15" x14ac:dyDescent="0.2">
      <c r="B47" s="177" t="s">
        <v>127</v>
      </c>
      <c r="C47" s="4"/>
      <c r="D47" s="34"/>
      <c r="E47" s="190"/>
      <c r="M47" s="40"/>
      <c r="N47" s="40"/>
      <c r="O47" s="40"/>
    </row>
    <row r="48" spans="2:15" x14ac:dyDescent="0.2">
      <c r="B48" s="179" t="s">
        <v>129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132</v>
      </c>
      <c r="C50" s="1"/>
      <c r="D50" s="34"/>
      <c r="E50" s="269"/>
      <c r="K50" s="30"/>
      <c r="L50" s="30"/>
    </row>
    <row r="51" spans="2:15" x14ac:dyDescent="0.2">
      <c r="B51" s="183" t="s">
        <v>375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376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138</v>
      </c>
      <c r="C53" s="2"/>
      <c r="D53" s="34"/>
      <c r="E53" s="270"/>
      <c r="K53" s="30"/>
      <c r="L53" s="30"/>
    </row>
    <row r="54" spans="2:15" ht="14.25" customHeight="1" x14ac:dyDescent="0.2">
      <c r="B54" s="179" t="s">
        <v>140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142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145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147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377</v>
      </c>
      <c r="C62" s="4"/>
      <c r="D62" s="34"/>
      <c r="E62" s="190"/>
    </row>
    <row r="63" spans="2:15" s="40" customFormat="1" ht="10.5" customHeight="1" x14ac:dyDescent="0.2">
      <c r="B63" s="188" t="s">
        <v>159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161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163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165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167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170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173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175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177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179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181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354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184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187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3" t="s">
        <v>190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193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4" t="s">
        <v>196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5"/>
      <c r="C89" s="34"/>
      <c r="D89" s="34"/>
      <c r="E89" s="176"/>
    </row>
    <row r="90" spans="2:15" ht="26.25" customHeight="1" x14ac:dyDescent="0.2">
      <c r="B90" s="276"/>
      <c r="C90" s="574" t="s">
        <v>374</v>
      </c>
      <c r="D90" s="574"/>
      <c r="E90" s="575"/>
    </row>
    <row r="91" spans="2:15" ht="27" customHeight="1" thickBot="1" x14ac:dyDescent="0.25">
      <c r="B91" s="277" t="s">
        <v>202</v>
      </c>
      <c r="C91" s="212" t="str">
        <f>C27</f>
        <v>Praėjęs ataskaitinis laikotarpis 2022 m.</v>
      </c>
      <c r="D91" s="212"/>
      <c r="E91" s="213" t="str">
        <f>E27</f>
        <v>Ataskaitinis laikotarpis 2023 m.</v>
      </c>
    </row>
    <row r="92" spans="2:15" s="40" customFormat="1" ht="24" x14ac:dyDescent="0.2">
      <c r="B92" s="196" t="s">
        <v>204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78"/>
      <c r="C93" s="279"/>
      <c r="D93" s="10"/>
      <c r="E93" s="280"/>
      <c r="K93" s="30"/>
      <c r="L93" s="30"/>
      <c r="M93" s="30"/>
      <c r="N93" s="30"/>
      <c r="O93" s="30"/>
    </row>
    <row r="94" spans="2:15" s="40" customFormat="1" x14ac:dyDescent="0.2">
      <c r="B94" s="198" t="s">
        <v>207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1" t="s">
        <v>378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7" t="s">
        <v>379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2"/>
    </row>
    <row r="100" spans="2:15" s="40" customFormat="1" ht="25.5" customHeight="1" thickBot="1" x14ac:dyDescent="0.25">
      <c r="B100" s="160" t="s">
        <v>217</v>
      </c>
      <c r="C100" s="37" t="str">
        <f>C27</f>
        <v>Praėjęs ataskaitinis laikotarpis 2022 m.</v>
      </c>
      <c r="D100" s="37"/>
      <c r="E100" s="161" t="str">
        <f>E27</f>
        <v>Ataskaitinis laikotarpis 2023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199" t="s">
        <v>218</v>
      </c>
      <c r="C101" s="60"/>
      <c r="D101" s="134"/>
      <c r="E101" s="200"/>
      <c r="K101" s="30"/>
      <c r="L101" s="30"/>
      <c r="M101" s="30"/>
      <c r="N101" s="30"/>
      <c r="O101" s="30"/>
    </row>
    <row r="102" spans="2:15" s="40" customFormat="1" ht="23.25" customHeight="1" x14ac:dyDescent="0.2">
      <c r="B102" s="201" t="s">
        <v>219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199" t="s">
        <v>221</v>
      </c>
      <c r="C103" s="61"/>
      <c r="D103" s="34"/>
      <c r="E103" s="190"/>
    </row>
    <row r="104" spans="2:15" ht="24" x14ac:dyDescent="0.2">
      <c r="B104" s="283" t="s">
        <v>223</v>
      </c>
      <c r="C104" s="117"/>
      <c r="D104" s="59"/>
      <c r="E104" s="203"/>
    </row>
    <row r="105" spans="2:15" ht="13.5" customHeight="1" x14ac:dyDescent="0.2">
      <c r="B105" s="284"/>
      <c r="C105" s="34"/>
      <c r="D105" s="10"/>
      <c r="E105" s="176"/>
    </row>
    <row r="106" spans="2:15" ht="30.75" customHeight="1" x14ac:dyDescent="0.2">
      <c r="B106" s="285"/>
      <c r="C106" s="421" t="s">
        <v>374</v>
      </c>
      <c r="D106" s="421"/>
      <c r="E106" s="422"/>
    </row>
    <row r="107" spans="2:15" ht="14.25" customHeight="1" thickBot="1" x14ac:dyDescent="0.25">
      <c r="B107" s="160" t="s">
        <v>225</v>
      </c>
      <c r="C107" s="37"/>
      <c r="D107" s="37"/>
      <c r="E107" s="161"/>
    </row>
    <row r="108" spans="2:15" ht="93.75" customHeight="1" x14ac:dyDescent="0.2">
      <c r="B108" s="205" t="s">
        <v>227</v>
      </c>
      <c r="C108" s="456"/>
      <c r="D108" s="456"/>
      <c r="E108" s="457"/>
    </row>
    <row r="109" spans="2:15" ht="12.75" hidden="1" customHeight="1" x14ac:dyDescent="0.2">
      <c r="B109" s="204"/>
      <c r="C109" s="34"/>
      <c r="D109" s="34"/>
      <c r="E109" s="176"/>
    </row>
    <row r="110" spans="2:15" ht="15.75" customHeight="1" thickBot="1" x14ac:dyDescent="0.25">
      <c r="B110" s="286"/>
      <c r="C110" s="54"/>
      <c r="D110" s="54"/>
      <c r="E110" s="287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232</v>
      </c>
      <c r="C112" s="83"/>
      <c r="D112" s="83"/>
      <c r="E112" s="206"/>
    </row>
    <row r="113" spans="2:5" x14ac:dyDescent="0.2">
      <c r="B113" s="159" t="s">
        <v>234</v>
      </c>
      <c r="C113" s="576"/>
      <c r="D113" s="433"/>
      <c r="E113" s="434"/>
    </row>
    <row r="114" spans="2:5" x14ac:dyDescent="0.2">
      <c r="B114" s="159" t="s">
        <v>236</v>
      </c>
      <c r="C114" s="464"/>
      <c r="D114" s="464"/>
      <c r="E114" s="465"/>
    </row>
    <row r="115" spans="2:5" ht="24" x14ac:dyDescent="0.2">
      <c r="B115" s="207" t="s">
        <v>238</v>
      </c>
      <c r="C115" s="452"/>
      <c r="D115" s="452"/>
      <c r="E115" s="453"/>
    </row>
    <row r="116" spans="2:5" ht="24" x14ac:dyDescent="0.2">
      <c r="B116" s="208" t="s">
        <v>240</v>
      </c>
      <c r="C116" s="454"/>
      <c r="D116" s="454"/>
      <c r="E116" s="455"/>
    </row>
    <row r="117" spans="2:5" ht="12.75" thickBot="1" x14ac:dyDescent="0.25">
      <c r="B117" s="209"/>
      <c r="C117" s="210"/>
      <c r="D117" s="210"/>
      <c r="E117" s="211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jxxoxtvHvKA2JwHLg+Mx/4d6Vh5mZT6aXzZ7BgewA9MQmN4KM+o/abE7vyz83RYYweF0pRIRaTbEWiwZ0uCQbQ==" saltValue="djeRLEkD4QC7PYQdtzMFIg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389b34059fc78e8d7285b00dc3ab94b3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71bfb866969058d0a5db8106faeb8b73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B62095-95E1-4E65-A7C8-2354E1EC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Jolita Galvanauskienė</cp:lastModifiedBy>
  <cp:revision/>
  <cp:lastPrinted>2024-04-30T12:55:53Z</cp:lastPrinted>
  <dcterms:created xsi:type="dcterms:W3CDTF">2014-03-24T16:58:47Z</dcterms:created>
  <dcterms:modified xsi:type="dcterms:W3CDTF">2024-05-03T06:52:06Z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